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 Skipsey\Documents\GridPP PM\GridPP QR 22Q2\ToBeReleased\"/>
    </mc:Choice>
  </mc:AlternateContent>
  <xr:revisionPtr revIDLastSave="0" documentId="13_ncr:1_{2F93726F-7153-432D-85F4-62C7D60F8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ource &amp; Narrative" sheetId="2" r:id="rId1"/>
    <sheet name="Metrics &amp; Milestones" sheetId="1" r:id="rId2"/>
    <sheet name="Resources" sheetId="4" r:id="rId3"/>
    <sheet name="Outreach &amp; Knowledge Sharing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  <c r="E56" i="4"/>
  <c r="D57" i="4"/>
  <c r="F56" i="4" l="1"/>
  <c r="G34" i="4"/>
  <c r="F34" i="4"/>
  <c r="E34" i="4"/>
  <c r="D34" i="4"/>
  <c r="C34" i="4"/>
  <c r="G31" i="4" l="1"/>
  <c r="G32" i="4"/>
  <c r="G33" i="4"/>
  <c r="F49" i="4"/>
  <c r="D75" i="4"/>
  <c r="D58" i="4"/>
  <c r="D51" i="4"/>
  <c r="D50" i="4"/>
  <c r="G43" i="4" l="1"/>
  <c r="G42" i="4"/>
  <c r="G41" i="4"/>
  <c r="D60" i="4"/>
  <c r="F44" i="4" l="1"/>
  <c r="E44" i="4"/>
  <c r="D44" i="4"/>
  <c r="C44" i="4"/>
  <c r="E28" i="4"/>
  <c r="F28" i="4"/>
  <c r="D28" i="4"/>
  <c r="D29" i="4" s="1"/>
  <c r="D35" i="4" s="1"/>
  <c r="C38" i="4"/>
  <c r="F38" i="4" s="1"/>
  <c r="F39" i="4" s="1"/>
  <c r="F45" i="4" s="1"/>
  <c r="G44" i="4"/>
  <c r="G79" i="4"/>
  <c r="G5" i="4"/>
  <c r="G57" i="4"/>
  <c r="G58" i="4"/>
  <c r="G59" i="4"/>
  <c r="G60" i="4"/>
  <c r="G56" i="4"/>
  <c r="G50" i="4"/>
  <c r="G51" i="4"/>
  <c r="G52" i="4"/>
  <c r="G53" i="4"/>
  <c r="G49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80" i="4"/>
  <c r="G81" i="4"/>
  <c r="G82" i="4"/>
  <c r="G83" i="4"/>
  <c r="G84" i="4"/>
  <c r="G85" i="4"/>
  <c r="G86" i="4"/>
  <c r="G87" i="4"/>
  <c r="G64" i="4"/>
  <c r="F29" i="4"/>
  <c r="F35" i="4" s="1"/>
  <c r="G22" i="4"/>
  <c r="G23" i="4"/>
  <c r="G21" i="4"/>
  <c r="G24" i="4"/>
  <c r="F8" i="1" s="1"/>
  <c r="G8" i="1" s="1"/>
  <c r="G18" i="4"/>
  <c r="F7" i="1" s="1"/>
  <c r="G7" i="1" s="1"/>
  <c r="G16" i="4"/>
  <c r="G17" i="4"/>
  <c r="G15" i="4"/>
  <c r="G9" i="4"/>
  <c r="G6" i="4"/>
  <c r="F24" i="4"/>
  <c r="F18" i="4"/>
  <c r="F7" i="4"/>
  <c r="F11" i="4"/>
  <c r="C39" i="4"/>
  <c r="E29" i="4"/>
  <c r="E35" i="4" s="1"/>
  <c r="C29" i="4"/>
  <c r="C35" i="4" s="1"/>
  <c r="E24" i="4"/>
  <c r="D24" i="4"/>
  <c r="C24" i="4"/>
  <c r="D18" i="4"/>
  <c r="E18" i="4"/>
  <c r="C18" i="4"/>
  <c r="E11" i="4"/>
  <c r="D11" i="4"/>
  <c r="C11" i="4"/>
  <c r="D7" i="4"/>
  <c r="E7" i="4"/>
  <c r="C7" i="4"/>
  <c r="G10" i="4"/>
  <c r="E38" i="4" l="1"/>
  <c r="E39" i="4" s="1"/>
  <c r="D38" i="4"/>
  <c r="D39" i="4" s="1"/>
  <c r="G39" i="4" s="1"/>
  <c r="G45" i="4" s="1"/>
  <c r="F6" i="1" s="1"/>
  <c r="G6" i="1" s="1"/>
  <c r="C45" i="4"/>
  <c r="E45" i="4"/>
  <c r="G29" i="4"/>
  <c r="G35" i="4" s="1"/>
  <c r="G7" i="4"/>
  <c r="F4" i="1" s="1"/>
  <c r="G4" i="1" s="1"/>
  <c r="G11" i="4"/>
  <c r="F5" i="1" s="1"/>
  <c r="G5" i="1" s="1"/>
  <c r="D45" i="4" l="1"/>
</calcChain>
</file>

<file path=xl/sharedStrings.xml><?xml version="1.0" encoding="utf-8"?>
<sst xmlns="http://schemas.openxmlformats.org/spreadsheetml/2006/main" count="246" uniqueCount="144">
  <si>
    <t>Year</t>
  </si>
  <si>
    <t>Area</t>
  </si>
  <si>
    <t>LondonGrid</t>
  </si>
  <si>
    <t>Quarter</t>
  </si>
  <si>
    <t>Reporter</t>
  </si>
  <si>
    <t>Month 1</t>
  </si>
  <si>
    <t>Month 2</t>
  </si>
  <si>
    <t>Month 3</t>
  </si>
  <si>
    <t xml:space="preserve"> </t>
  </si>
  <si>
    <t>Total</t>
  </si>
  <si>
    <t>Narrative</t>
  </si>
  <si>
    <t>Successes</t>
  </si>
  <si>
    <t>Problems</t>
  </si>
  <si>
    <t>Brunel</t>
  </si>
  <si>
    <t>Imperial</t>
  </si>
  <si>
    <t>QMUL</t>
  </si>
  <si>
    <t>RHUL</t>
  </si>
  <si>
    <t>Risks</t>
  </si>
  <si>
    <t>Type</t>
  </si>
  <si>
    <t>Risk</t>
  </si>
  <si>
    <t>Mitigation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</si>
  <si>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</si>
  <si>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</si>
  <si>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</si>
  <si>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</si>
  <si>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</si>
  <si>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</si>
  <si>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</si>
  <si>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</si>
  <si>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</si>
  <si>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</si>
  <si>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</si>
  <si>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</si>
  <si>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</si>
  <si>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</si>
  <si>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</si>
  <si>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</si>
  <si>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</si>
  <si>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1b</t>
  </si>
  <si>
    <t>% of WLCG Pledged CPU Available - LondonGrid</t>
  </si>
  <si>
    <t>Metric OK</t>
  </si>
  <si>
    <t>MOK</t>
  </si>
  <si>
    <t>% of WLCG Pledged Disk Available - LondonGrid</t>
  </si>
  <si>
    <t>Metric Clost to Target</t>
  </si>
  <si>
    <t>MCT</t>
  </si>
  <si>
    <t>% CPU Utilisation (Wall Clock) - LondonGrid</t>
  </si>
  <si>
    <t>Metric not OK</t>
  </si>
  <si>
    <t>MFL</t>
  </si>
  <si>
    <t xml:space="preserve">Average Argo Availability - LondonGrid </t>
  </si>
  <si>
    <t>Metric with no Target</t>
  </si>
  <si>
    <t>MNO</t>
  </si>
  <si>
    <t xml:space="preserve">Average Argo Reliability - LondonGrid </t>
  </si>
  <si>
    <t xml:space="preserve">Please fill in all fields highlighed in </t>
  </si>
  <si>
    <t>Capacities</t>
  </si>
  <si>
    <t>Notes</t>
  </si>
  <si>
    <t>CPU Available (HS06)</t>
  </si>
  <si>
    <t>Pledge figures are given and agreed at the start of each GridPP year (April) by local PI</t>
  </si>
  <si>
    <t>CPU Pledged (HS06)</t>
  </si>
  <si>
    <t>(plus 10% here for Other Vos)</t>
  </si>
  <si>
    <t>% of Pledge</t>
  </si>
  <si>
    <t>Storage Available (TB)</t>
  </si>
  <si>
    <t>Storage Pledged (TB)</t>
  </si>
  <si>
    <t>Availability</t>
  </si>
  <si>
    <t>Avg</t>
  </si>
  <si>
    <t>Availability numbers from the last quarter can be found at the following link:</t>
  </si>
  <si>
    <t>https://egi.ui.argo.grnet.gr/egi/report-ar/Critical/SITES?filter=NGI_UK</t>
  </si>
  <si>
    <t>% Tier-2 Averge</t>
  </si>
  <si>
    <t>Reliability</t>
  </si>
  <si>
    <t>Reliability numbers from the last quarter can be found at the following link:</t>
  </si>
  <si>
    <t>% Tier-2 Total</t>
  </si>
  <si>
    <t>CPU Hours (HS06)</t>
  </si>
  <si>
    <t>Hours this Quarter</t>
  </si>
  <si>
    <t>CPU time available from link below:</t>
  </si>
  <si>
    <t>Max achievable HS06/hrs</t>
  </si>
  <si>
    <t>https://accounting.egi.eu/tier2/federation/London Tier 2/normcpu/SITE/DATE/2021/1/2021/3/all/localinfrajobs/</t>
  </si>
  <si>
    <t>Hours per quarter:</t>
  </si>
  <si>
    <t>Q1: 2160/2184 (if leap year)</t>
  </si>
  <si>
    <t>Q2: 2184</t>
  </si>
  <si>
    <t>Q3: 2208</t>
  </si>
  <si>
    <t>Total:</t>
  </si>
  <si>
    <t>Q4: 2208</t>
  </si>
  <si>
    <t>% Utilisation</t>
  </si>
  <si>
    <t>WallClock Hours (HS06)</t>
  </si>
  <si>
    <t>WallClock time available from link below:</t>
  </si>
  <si>
    <t>https://accounting.egi.eu/tier2/federation/London Tier 2/normelap_processors/SITE/DATE/2021/1/2021/3/all/localinfrajobs/</t>
  </si>
  <si>
    <t>Storage LHC &amp; IRIS: AVAILABLE (TB)</t>
  </si>
  <si>
    <t>Atlas</t>
  </si>
  <si>
    <t>Please indicate how much storage is AVAILABLE at each site in the distributed Tier-2 for the LHC experiments</t>
  </si>
  <si>
    <t>CMS</t>
  </si>
  <si>
    <t>Additionally if the site has recieved and is required to provide storage for IRIS VOs please indicate how much is available</t>
  </si>
  <si>
    <t>LHCb</t>
  </si>
  <si>
    <t>Alice</t>
  </si>
  <si>
    <t>IRIS</t>
  </si>
  <si>
    <t>Storage LHC &amp; IRIS: USED (TB)</t>
  </si>
  <si>
    <t>Please indicate how much storage is USED at each site in the distributed Tier-2 for the LHC experiments</t>
  </si>
  <si>
    <t>Additionally if the site has recieved and is required to provide storage for IRIS VOs please indicate how much is USED</t>
  </si>
  <si>
    <t>Storage - Other : USED (TB)</t>
  </si>
  <si>
    <t>biomed</t>
  </si>
  <si>
    <t>Active VOs at you site can be assesed from the following link:</t>
  </si>
  <si>
    <t>comet.j-parc.jp</t>
  </si>
  <si>
    <t>https://accounting.egi.eu/tier2/federation/London Tier 2/njobs/VO/DATE/2021/1/2021/3/all/localinfrajobs/</t>
  </si>
  <si>
    <t>dune</t>
  </si>
  <si>
    <t>This includes all VOs that have run at least one job at the distributed Tier-2 in the last Quarter and are deemed to be supported.</t>
  </si>
  <si>
    <t>gridpp</t>
  </si>
  <si>
    <t>If you have other VOs that are supported, use storage and may not have run in the last quarter please include them also.</t>
  </si>
  <si>
    <t>ilc</t>
  </si>
  <si>
    <t>lsst</t>
  </si>
  <si>
    <t>lz</t>
  </si>
  <si>
    <t>na62.vo.gridpp.ac.uk</t>
  </si>
  <si>
    <t>pheno</t>
  </si>
  <si>
    <t>skatelescope.eu</t>
  </si>
  <si>
    <t>snoplus.snolab.ca</t>
  </si>
  <si>
    <t>solidexperiment.org</t>
  </si>
  <si>
    <t>t2k.org</t>
  </si>
  <si>
    <t>vo.complex-systems.eu</t>
  </si>
  <si>
    <t>vo.cta.in2p3.fr</t>
  </si>
  <si>
    <t>supernemo</t>
  </si>
  <si>
    <t>mice</t>
  </si>
  <si>
    <t>vo.moedal.org</t>
  </si>
  <si>
    <t>fusion</t>
  </si>
  <si>
    <t>cernatschool.org</t>
  </si>
  <si>
    <t>hyperk.org</t>
  </si>
  <si>
    <t>Outreach &amp; Knowledge Exchange - ResearchFish Inputs</t>
  </si>
  <si>
    <t>Date</t>
  </si>
  <si>
    <t>Publications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</si>
  <si>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</si>
  <si>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</si>
  <si>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</si>
  <si>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</si>
  <si>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</si>
  <si>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</si>
  <si>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</si>
  <si>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</si>
  <si>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IT service looking for external ipv6 dns resolver</t>
  </si>
  <si>
    <t>Continued delay in IPV6 deployment</t>
  </si>
  <si>
    <t>New CEPHFS (2PB raw) in test. It should finally go in production in Q3
 New 1000 cores to go in production</t>
  </si>
  <si>
    <t>condor is updated to scitokens/GSI compatible version
DPM is updated.
Scitokens implemented for Atlas and CMS
Nodes are being patched and rebooted 3/4 done
Storages are being patched are rebooted 3/4 done.</t>
  </si>
  <si>
    <t>Intermittent network problems.</t>
  </si>
  <si>
    <t>Added some GPU resources to Openstack cloud
Upgraded dCache
Set up tokens for ATLAS</t>
  </si>
  <si>
    <t>Q2</t>
  </si>
  <si>
    <t>Continued delay in upgrading WAN to 100G</t>
  </si>
  <si>
    <t>None</t>
  </si>
  <si>
    <t>Terry left 1 June, had hand over of infrastructure and documentation.</t>
  </si>
  <si>
    <t>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</si>
</sst>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Unicode MS"/>
      <family val="2"/>
    </font>
  </fonts>
  <fills count="13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0">
    <xf numFmtId="0" fontId="0" fillId="0" borderId="0" xfId="0"/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9" fontId="0" fillId="0" borderId="11" xfId="1" applyFon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0" borderId="0" xfId="0" applyFont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9" fontId="0" fillId="0" borderId="20" xfId="1" applyFont="1" applyBorder="1" applyAlignment="1">
      <alignment horizontal="center" vertical="center"/>
    </xf>
    <xf numFmtId="9" fontId="0" fillId="0" borderId="21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" fillId="2" borderId="11" xfId="0" applyFont="1" applyFill="1" applyBorder="1"/>
    <xf numFmtId="0" fontId="2" fillId="2" borderId="12" xfId="0" applyFont="1" applyFill="1" applyBorder="1"/>
    <xf numFmtId="0" fontId="0" fillId="0" borderId="6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7" xfId="0" applyBorder="1"/>
    <xf numFmtId="0" fontId="4" fillId="0" borderId="6" xfId="2" applyBorder="1"/>
    <xf numFmtId="0" fontId="2" fillId="7" borderId="11" xfId="0" applyFont="1" applyFill="1" applyBorder="1"/>
    <xf numFmtId="0" fontId="2" fillId="7" borderId="12" xfId="0" applyFont="1" applyFill="1" applyBorder="1"/>
    <xf numFmtId="165" fontId="0" fillId="0" borderId="6" xfId="0" applyNumberForma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0" fontId="2" fillId="8" borderId="11" xfId="0" applyFont="1" applyFill="1" applyBorder="1"/>
    <xf numFmtId="0" fontId="2" fillId="8" borderId="12" xfId="0" applyFont="1" applyFill="1" applyBorder="1"/>
    <xf numFmtId="0" fontId="2" fillId="8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0" fontId="2" fillId="2" borderId="17" xfId="0" applyNumberFormat="1" applyFont="1" applyFill="1" applyBorder="1" applyAlignment="1">
      <alignment horizontal="center"/>
    </xf>
    <xf numFmtId="166" fontId="2" fillId="7" borderId="17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9" borderId="11" xfId="0" applyFont="1" applyFill="1" applyBorder="1"/>
    <xf numFmtId="0" fontId="0" fillId="11" borderId="0" xfId="0" applyFill="1" applyAlignment="1">
      <alignment horizontal="center"/>
    </xf>
    <xf numFmtId="0" fontId="0" fillId="11" borderId="6" xfId="0" applyFill="1" applyBorder="1" applyAlignment="1">
      <alignment horizontal="center"/>
    </xf>
    <xf numFmtId="165" fontId="0" fillId="11" borderId="6" xfId="0" applyNumberFormat="1" applyFill="1" applyBorder="1" applyAlignment="1">
      <alignment horizontal="center"/>
    </xf>
    <xf numFmtId="165" fontId="0" fillId="11" borderId="0" xfId="0" applyNumberFormat="1" applyFill="1" applyAlignment="1">
      <alignment horizontal="center"/>
    </xf>
    <xf numFmtId="1" fontId="6" fillId="11" borderId="6" xfId="0" applyNumberFormat="1" applyFont="1" applyFill="1" applyBorder="1" applyAlignment="1">
      <alignment horizontal="center"/>
    </xf>
    <xf numFmtId="1" fontId="6" fillId="11" borderId="0" xfId="0" applyNumberFormat="1" applyFont="1" applyFill="1" applyAlignment="1">
      <alignment horizontal="center"/>
    </xf>
    <xf numFmtId="1" fontId="6" fillId="11" borderId="11" xfId="0" applyNumberFormat="1" applyFont="1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165" fontId="0" fillId="11" borderId="11" xfId="0" applyNumberFormat="1" applyFill="1" applyBorder="1" applyAlignment="1">
      <alignment horizontal="center"/>
    </xf>
    <xf numFmtId="166" fontId="2" fillId="8" borderId="10" xfId="0" applyNumberFormat="1" applyFont="1" applyFill="1" applyBorder="1" applyAlignment="1">
      <alignment horizontal="center"/>
    </xf>
    <xf numFmtId="165" fontId="0" fillId="11" borderId="12" xfId="0" applyNumberFormat="1" applyFill="1" applyBorder="1" applyAlignment="1">
      <alignment horizontal="center"/>
    </xf>
    <xf numFmtId="165" fontId="0" fillId="11" borderId="7" xfId="0" applyNumberForma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7" borderId="19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vertical="center"/>
    </xf>
    <xf numFmtId="0" fontId="0" fillId="0" borderId="6" xfId="0" applyBorder="1" applyAlignment="1">
      <alignment horizontal="left"/>
    </xf>
    <xf numFmtId="0" fontId="2" fillId="9" borderId="12" xfId="0" applyFont="1" applyFill="1" applyBorder="1"/>
    <xf numFmtId="0" fontId="0" fillId="11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11" borderId="9" xfId="0" applyNumberFormat="1" applyFill="1" applyBorder="1" applyAlignment="1">
      <alignment horizontal="center"/>
    </xf>
    <xf numFmtId="0" fontId="7" fillId="8" borderId="13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0" fillId="11" borderId="18" xfId="0" applyNumberFormat="1" applyFill="1" applyBorder="1" applyAlignment="1">
      <alignment horizontal="center"/>
    </xf>
    <xf numFmtId="165" fontId="0" fillId="11" borderId="4" xfId="0" applyNumberFormat="1" applyFill="1" applyBorder="1" applyAlignment="1">
      <alignment horizontal="center"/>
    </xf>
    <xf numFmtId="165" fontId="0" fillId="11" borderId="19" xfId="0" applyNumberForma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12" borderId="19" xfId="0" applyFont="1" applyFill="1" applyBorder="1" applyAlignment="1">
      <alignment horizontal="center"/>
    </xf>
    <xf numFmtId="0" fontId="9" fillId="0" borderId="0" xfId="0" applyFont="1"/>
    <xf numFmtId="0" fontId="9" fillId="0" borderId="24" xfId="0" applyFont="1" applyBorder="1"/>
    <xf numFmtId="165" fontId="3" fillId="0" borderId="4" xfId="0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ccounting.egi.eu/tier2/federation/London%20Tier%202/normcpu/SITE/DATE/2021/1/2021/3/all/localinfrajobs/" TargetMode="External"/><Relationship Id="rId2" Type="http://schemas.openxmlformats.org/officeDocument/2006/relationships/hyperlink" Target="https://egi.ui.argo.grnet.gr/egi/report-ar/Critical/SITES?filter=NGI_UK" TargetMode="External"/><Relationship Id="rId1" Type="http://schemas.openxmlformats.org/officeDocument/2006/relationships/hyperlink" Target="https://egi.ui.argo.grnet.gr/egi/report-ar/Critical/SITES?filter=NGI_UK" TargetMode="External"/><Relationship Id="rId5" Type="http://schemas.openxmlformats.org/officeDocument/2006/relationships/hyperlink" Target="https://accounting.egi.eu/tier2/federation/London%20Tier%202/njobs/VO/DATE/2021/1/2021/3/all/localinfrajobs/" TargetMode="External"/><Relationship Id="rId4" Type="http://schemas.openxmlformats.org/officeDocument/2006/relationships/hyperlink" Target="https://accounting.egi.eu/tier2/federation/London%20Tier%202/normelap_processors/SITE/DATE/2021/1/2021/3/all/localinfra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5BCF-CD38-4421-BD46-9619603F92D1}">
  <dimension ref="B2:J31"/>
  <sheetViews>
    <sheetView tabSelected="1" workbookViewId="0">
      <selection activeCell="A5" sqref="A5:XFD23"/>
    </sheetView>
  </sheetViews>
  <sheetFormatPr defaultColWidth="8.85546875" defaultRowHeight="15"/>
  <cols>
    <col min="2" max="2" width="15.42578125" customWidth="1"/>
    <col min="3" max="3" width="17.140625" customWidth="1"/>
    <col min="4" max="4" width="20.28515625" customWidth="1"/>
    <col min="5" max="5" width="9.140625" style="2"/>
    <col min="6" max="6" width="9.42578125" style="2" customWidth="1"/>
    <col min="7" max="9" width="9.140625" style="2"/>
    <col min="10" max="10" width="8.85546875" style="2" customWidth="1"/>
  </cols>
  <sheetData>
    <row r="2" spans="2:10">
      <c r="B2" s="4" t="s">
        <v>0</v>
      </c>
      <c r="C2" s="14">
        <v>2022</v>
      </c>
      <c r="D2" s="114" t="s">
        <v>1</v>
      </c>
      <c r="E2" s="152" t="s">
        <v>2</v>
      </c>
      <c r="F2" s="152"/>
    </row>
    <row r="3" spans="2:10">
      <c r="B3" s="4" t="s">
        <v>3</v>
      </c>
      <c r="C3" s="14" t="s">
        <v>139</v>
      </c>
      <c r="D3" s="114" t="s">
        <v>4</v>
      </c>
      <c r="E3" s="152" t="s">
        <v>143</v>
      </c>
      <c r="F3" s="152"/>
      <c r="H3"/>
      <c r="I3"/>
      <c r="J3"/>
    </row>
    <row r="4" spans="2:10">
      <c r="B4" s="18"/>
      <c r="C4" s="2"/>
      <c r="D4" s="18"/>
    </row>
    <row r="6" spans="2:10">
      <c r="B6" s="149" t="s">
        <v>10</v>
      </c>
      <c r="C6" s="150"/>
      <c r="D6" s="150"/>
      <c r="E6" s="150"/>
      <c r="F6" s="150"/>
      <c r="G6" s="150"/>
      <c r="H6" s="150"/>
      <c r="I6" s="150"/>
      <c r="J6" s="151"/>
    </row>
    <row r="7" spans="2:10" ht="60" customHeight="1">
      <c r="B7" s="19" t="s">
        <v>1</v>
      </c>
      <c r="C7" s="146" t="s">
        <v>11</v>
      </c>
      <c r="D7" s="146"/>
      <c r="E7" s="146"/>
      <c r="F7" s="147" t="s">
        <v>12</v>
      </c>
      <c r="G7" s="146"/>
      <c r="H7" s="146"/>
      <c r="I7" s="146"/>
      <c r="J7" s="148"/>
    </row>
    <row r="8" spans="2:10" ht="84.95" customHeight="1">
      <c r="B8" s="11" t="s">
        <v>13</v>
      </c>
      <c r="C8" s="122" t="s">
        <v>135</v>
      </c>
      <c r="D8" s="123"/>
      <c r="E8" s="124"/>
      <c r="F8" s="122"/>
      <c r="G8" s="123"/>
      <c r="H8" s="123"/>
      <c r="I8" s="123"/>
      <c r="J8" s="124"/>
    </row>
    <row r="9" spans="2:10" ht="105.95" customHeight="1">
      <c r="B9" s="11" t="s">
        <v>14</v>
      </c>
      <c r="C9" s="122" t="s">
        <v>138</v>
      </c>
      <c r="D9" s="123"/>
      <c r="E9" s="124"/>
      <c r="F9" s="122"/>
      <c r="G9" s="123"/>
      <c r="H9" s="123"/>
      <c r="I9" s="123"/>
      <c r="J9" s="124"/>
    </row>
    <row r="10" spans="2:10" ht="81" customHeight="1">
      <c r="B10" s="11" t="s">
        <v>15</v>
      </c>
      <c r="C10" s="122" t="s">
        <v>142</v>
      </c>
      <c r="D10" s="123"/>
      <c r="E10" s="124"/>
      <c r="F10" s="122"/>
      <c r="G10" s="123"/>
      <c r="H10" s="123"/>
      <c r="I10" s="123"/>
      <c r="J10" s="124"/>
    </row>
    <row r="11" spans="2:10" ht="188.1" customHeight="1">
      <c r="B11" s="11" t="s">
        <v>16</v>
      </c>
      <c r="C11" s="122" t="s">
        <v>136</v>
      </c>
      <c r="D11" s="123"/>
      <c r="E11" s="124"/>
      <c r="F11" s="122" t="s">
        <v>137</v>
      </c>
      <c r="G11" s="123"/>
      <c r="H11" s="123"/>
      <c r="I11" s="123"/>
      <c r="J11" s="124"/>
    </row>
    <row r="12" spans="2:10">
      <c r="C12" s="2"/>
      <c r="D12" s="2"/>
    </row>
    <row r="13" spans="2:10">
      <c r="C13" s="2"/>
      <c r="D13" s="2"/>
    </row>
    <row r="14" spans="2:10">
      <c r="B14" s="140" t="s">
        <v>17</v>
      </c>
      <c r="C14" s="141"/>
      <c r="D14" s="141"/>
      <c r="E14" s="141"/>
      <c r="F14" s="141"/>
      <c r="G14" s="141"/>
      <c r="H14" s="141"/>
      <c r="I14" s="141"/>
      <c r="J14" s="142"/>
    </row>
    <row r="15" spans="2:10" ht="60" customHeight="1">
      <c r="B15" s="20" t="s">
        <v>18</v>
      </c>
      <c r="C15" s="143" t="s">
        <v>19</v>
      </c>
      <c r="D15" s="143"/>
      <c r="E15" s="143"/>
      <c r="F15" s="144" t="s">
        <v>20</v>
      </c>
      <c r="G15" s="143"/>
      <c r="H15" s="143"/>
      <c r="I15" s="143"/>
      <c r="J15" s="145"/>
    </row>
    <row r="16" spans="2:10" ht="60" customHeight="1">
      <c r="B16" s="11" t="s">
        <v>13</v>
      </c>
      <c r="C16" s="122"/>
      <c r="D16" s="123"/>
      <c r="E16" s="124"/>
      <c r="F16" s="122"/>
      <c r="G16" s="123"/>
      <c r="H16" s="123"/>
      <c r="I16" s="123"/>
      <c r="J16" s="124"/>
    </row>
    <row r="17" spans="2:10" ht="60" customHeight="1">
      <c r="B17" s="11" t="s">
        <v>14</v>
      </c>
      <c r="C17" s="122"/>
      <c r="D17" s="123"/>
      <c r="E17" s="124"/>
      <c r="F17" s="122"/>
      <c r="G17" s="123"/>
      <c r="H17" s="123"/>
      <c r="I17" s="123"/>
      <c r="J17" s="124"/>
    </row>
    <row r="18" spans="2:10" ht="60" customHeight="1">
      <c r="B18" s="11" t="s">
        <v>15</v>
      </c>
      <c r="C18" s="122" t="s">
        <v>140</v>
      </c>
      <c r="D18" s="123"/>
      <c r="E18" s="124"/>
      <c r="F18" s="122" t="s">
        <v>141</v>
      </c>
      <c r="G18" s="123"/>
      <c r="H18" s="123"/>
      <c r="I18" s="123"/>
      <c r="J18" s="124"/>
    </row>
    <row r="19" spans="2:10" ht="66" customHeight="1">
      <c r="B19" s="11" t="s">
        <v>16</v>
      </c>
      <c r="C19" s="122" t="s">
        <v>134</v>
      </c>
      <c r="D19" s="123"/>
      <c r="E19" s="124"/>
      <c r="F19" s="122" t="s">
        <v>133</v>
      </c>
      <c r="G19" s="123"/>
      <c r="H19" s="123"/>
      <c r="I19" s="123"/>
      <c r="J19" s="124"/>
    </row>
    <row r="22" spans="2:10">
      <c r="B22" s="137" t="s">
        <v>21</v>
      </c>
      <c r="C22" s="138"/>
      <c r="D22" s="138"/>
      <c r="E22" s="138"/>
      <c r="F22" s="138"/>
      <c r="G22" s="138"/>
      <c r="H22" s="138"/>
      <c r="I22" s="138"/>
      <c r="J22" s="139"/>
    </row>
    <row r="23" spans="2:10" ht="60" customHeight="1">
      <c r="B23" s="21" t="s">
        <v>22</v>
      </c>
      <c r="C23" s="134" t="s">
        <v>23</v>
      </c>
      <c r="D23" s="134"/>
      <c r="E23" s="134"/>
      <c r="F23" s="135" t="s">
        <v>24</v>
      </c>
      <c r="G23" s="134"/>
      <c r="H23" s="134"/>
      <c r="I23" s="134"/>
      <c r="J23" s="136"/>
    </row>
    <row r="24" spans="2:10" ht="60" customHeight="1">
      <c r="B24" s="11"/>
      <c r="C24" s="125"/>
      <c r="D24" s="126"/>
      <c r="E24" s="127"/>
      <c r="F24" s="125"/>
      <c r="G24" s="126"/>
      <c r="H24" s="126"/>
      <c r="I24" s="126"/>
      <c r="J24" s="127"/>
    </row>
    <row r="25" spans="2:10">
      <c r="B25" s="11"/>
      <c r="C25" s="125"/>
      <c r="D25" s="126"/>
      <c r="E25" s="127"/>
      <c r="F25" s="125"/>
      <c r="G25" s="126"/>
      <c r="H25" s="126"/>
      <c r="I25" s="126"/>
      <c r="J25" s="127"/>
    </row>
    <row r="28" spans="2:10">
      <c r="B28" s="128" t="s">
        <v>25</v>
      </c>
      <c r="C28" s="129"/>
      <c r="D28" s="129"/>
      <c r="E28" s="129"/>
      <c r="F28" s="129"/>
      <c r="G28" s="129"/>
      <c r="H28" s="129"/>
      <c r="I28" s="129"/>
      <c r="J28" s="130"/>
    </row>
    <row r="29" spans="2:10" ht="60" customHeight="1">
      <c r="B29" s="22" t="s">
        <v>22</v>
      </c>
      <c r="C29" s="131" t="s">
        <v>23</v>
      </c>
      <c r="D29" s="131"/>
      <c r="E29" s="131"/>
      <c r="F29" s="132" t="s">
        <v>24</v>
      </c>
      <c r="G29" s="131"/>
      <c r="H29" s="131"/>
      <c r="I29" s="131"/>
      <c r="J29" s="133"/>
    </row>
    <row r="30" spans="2:10" ht="60" customHeight="1">
      <c r="B30" s="11"/>
      <c r="C30" s="125"/>
      <c r="D30" s="126"/>
      <c r="E30" s="127"/>
      <c r="F30" s="125"/>
      <c r="G30" s="126"/>
      <c r="H30" s="126"/>
      <c r="I30" s="126"/>
      <c r="J30" s="127"/>
    </row>
    <row r="31" spans="2:10">
      <c r="B31" s="11"/>
      <c r="C31" s="125"/>
      <c r="D31" s="126"/>
      <c r="E31" s="127"/>
      <c r="F31" s="125"/>
      <c r="G31" s="126"/>
      <c r="H31" s="126"/>
      <c r="I31" s="126"/>
      <c r="J31" s="127"/>
    </row>
  </sheetData>
  <mergeCells count="38">
    <mergeCell ref="E2:F2"/>
    <mergeCell ref="E3:F3"/>
    <mergeCell ref="C7:E7"/>
    <mergeCell ref="F7:J7"/>
    <mergeCell ref="B6:J6"/>
    <mergeCell ref="C8:E8"/>
    <mergeCell ref="F8:J8"/>
    <mergeCell ref="C19:E19"/>
    <mergeCell ref="F19:J19"/>
    <mergeCell ref="B22:J22"/>
    <mergeCell ref="C11:E11"/>
    <mergeCell ref="F11:J11"/>
    <mergeCell ref="B14:J14"/>
    <mergeCell ref="C15:E15"/>
    <mergeCell ref="F15:J15"/>
    <mergeCell ref="C17:E17"/>
    <mergeCell ref="F17:J17"/>
    <mergeCell ref="C23:E23"/>
    <mergeCell ref="F23:J23"/>
    <mergeCell ref="C24:E24"/>
    <mergeCell ref="F24:J24"/>
    <mergeCell ref="C25:E25"/>
    <mergeCell ref="F25:J25"/>
    <mergeCell ref="C31:E31"/>
    <mergeCell ref="F31:J31"/>
    <mergeCell ref="B28:J28"/>
    <mergeCell ref="C29:E29"/>
    <mergeCell ref="F29:J29"/>
    <mergeCell ref="C30:E30"/>
    <mergeCell ref="F30:J30"/>
    <mergeCell ref="C10:E10"/>
    <mergeCell ref="F10:J10"/>
    <mergeCell ref="C18:E18"/>
    <mergeCell ref="F18:J18"/>
    <mergeCell ref="C9:E9"/>
    <mergeCell ref="F9:J9"/>
    <mergeCell ref="C16:E16"/>
    <mergeCell ref="F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8"/>
  <sheetViews>
    <sheetView workbookViewId="0">
      <selection activeCell="F8" sqref="F8"/>
    </sheetView>
  </sheetViews>
  <sheetFormatPr defaultColWidth="8.85546875" defaultRowHeight="15"/>
  <cols>
    <col min="1" max="1" width="4.140625" customWidth="1"/>
    <col min="3" max="3" width="10.7109375" customWidth="1"/>
    <col min="6" max="6" width="10.42578125" customWidth="1"/>
    <col min="8" max="8" width="67.140625" customWidth="1"/>
    <col min="9" max="9" width="10.140625" customWidth="1"/>
    <col min="17" max="17" width="4.85546875" customWidth="1"/>
    <col min="18" max="18" width="6.7109375" customWidth="1"/>
    <col min="19" max="19" width="11.140625" customWidth="1"/>
    <col min="20" max="20" width="7.42578125" customWidth="1"/>
  </cols>
  <sheetData>
    <row r="2" spans="2:20">
      <c r="B2" s="165" t="s">
        <v>26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R2" s="162" t="s">
        <v>27</v>
      </c>
      <c r="S2" s="163"/>
      <c r="T2" s="164"/>
    </row>
    <row r="3" spans="2:20">
      <c r="B3" s="112" t="s">
        <v>28</v>
      </c>
      <c r="C3" s="1" t="s">
        <v>29</v>
      </c>
      <c r="D3" s="116" t="s">
        <v>30</v>
      </c>
      <c r="E3" s="115" t="s">
        <v>31</v>
      </c>
      <c r="F3" s="115" t="s">
        <v>32</v>
      </c>
      <c r="G3" s="26" t="s">
        <v>33</v>
      </c>
      <c r="H3" s="27" t="s">
        <v>34</v>
      </c>
      <c r="I3" s="153" t="s">
        <v>35</v>
      </c>
      <c r="J3" s="154"/>
      <c r="K3" s="154"/>
      <c r="L3" s="154"/>
      <c r="M3" s="154"/>
      <c r="N3" s="154"/>
      <c r="O3" s="154"/>
      <c r="P3" s="155"/>
      <c r="R3" s="3" t="s">
        <v>36</v>
      </c>
      <c r="S3" s="3" t="s">
        <v>34</v>
      </c>
      <c r="T3" s="4" t="s">
        <v>37</v>
      </c>
    </row>
    <row r="4" spans="2:20" ht="48" customHeight="1">
      <c r="B4" s="113" t="s">
        <v>38</v>
      </c>
      <c r="C4" s="23">
        <v>1</v>
      </c>
      <c r="D4" s="28">
        <v>1</v>
      </c>
      <c r="E4" s="25">
        <v>0.05</v>
      </c>
      <c r="F4" s="9">
        <f>Resources!G7</f>
        <v>3.588930090727704</v>
      </c>
      <c r="G4" s="30" t="str">
        <f>_xlfn.IFS(ISBLANK(F4), "AWI", D4&lt;=F4,"MOK",(D4-E4)&lt;=F4,"MCT",D4&gt;F4,"MFL")</f>
        <v>MOK</v>
      </c>
      <c r="H4" s="31" t="s">
        <v>39</v>
      </c>
      <c r="I4" s="156"/>
      <c r="J4" s="157"/>
      <c r="K4" s="157"/>
      <c r="L4" s="157"/>
      <c r="M4" s="157"/>
      <c r="N4" s="157"/>
      <c r="O4" s="157"/>
      <c r="P4" s="158"/>
      <c r="R4" s="5"/>
      <c r="S4" s="12" t="s">
        <v>40</v>
      </c>
      <c r="T4" s="13" t="s">
        <v>41</v>
      </c>
    </row>
    <row r="5" spans="2:20" ht="48" customHeight="1">
      <c r="B5" s="113" t="s">
        <v>38</v>
      </c>
      <c r="C5" s="23">
        <v>5</v>
      </c>
      <c r="D5" s="28">
        <v>1</v>
      </c>
      <c r="E5" s="9">
        <v>0.05</v>
      </c>
      <c r="F5" s="9">
        <f>Resources!G11</f>
        <v>3.9407438102144412</v>
      </c>
      <c r="G5" s="30" t="str">
        <f t="shared" ref="G5:G6" si="0">_xlfn.IFS(ISBLANK(F5), "AWI", D5&lt;=F5,"MOK",(D5-E5)&lt;=F5,"MCT",D5&gt;F5,"MFL")</f>
        <v>MOK</v>
      </c>
      <c r="H5" s="31" t="s">
        <v>42</v>
      </c>
      <c r="I5" s="156"/>
      <c r="J5" s="157"/>
      <c r="K5" s="157"/>
      <c r="L5" s="157"/>
      <c r="M5" s="157"/>
      <c r="N5" s="157"/>
      <c r="O5" s="157"/>
      <c r="P5" s="158"/>
      <c r="R5" s="8"/>
      <c r="S5" s="12" t="s">
        <v>43</v>
      </c>
      <c r="T5" s="13" t="s">
        <v>44</v>
      </c>
    </row>
    <row r="6" spans="2:20" ht="48" customHeight="1">
      <c r="B6" s="113" t="s">
        <v>38</v>
      </c>
      <c r="C6" s="23">
        <v>9</v>
      </c>
      <c r="D6" s="28">
        <v>0.5</v>
      </c>
      <c r="E6" s="9">
        <v>0.05</v>
      </c>
      <c r="F6" s="9">
        <f>Resources!G45</f>
        <v>0.8206441155678611</v>
      </c>
      <c r="G6" s="30" t="str">
        <f t="shared" si="0"/>
        <v>MOK</v>
      </c>
      <c r="H6" s="31" t="s">
        <v>45</v>
      </c>
      <c r="I6" s="156"/>
      <c r="J6" s="157"/>
      <c r="K6" s="157"/>
      <c r="L6" s="157"/>
      <c r="M6" s="157"/>
      <c r="N6" s="157"/>
      <c r="O6" s="157"/>
      <c r="P6" s="158"/>
      <c r="R6" s="6"/>
      <c r="S6" s="12" t="s">
        <v>46</v>
      </c>
      <c r="T6" s="13" t="s">
        <v>47</v>
      </c>
    </row>
    <row r="7" spans="2:20" ht="48" customHeight="1">
      <c r="B7" s="113" t="s">
        <v>38</v>
      </c>
      <c r="C7" s="23">
        <v>15</v>
      </c>
      <c r="D7" s="28">
        <v>0.95</v>
      </c>
      <c r="E7" s="9">
        <v>0.05</v>
      </c>
      <c r="F7" s="9">
        <f>Resources!G18</f>
        <v>0.9811333333333333</v>
      </c>
      <c r="G7" s="30" t="str">
        <f t="shared" ref="G7:G8" si="1">_xlfn.IFS(ISBLANK(F7), "AWI", D7&lt;=F7,"MOK",(D7-E7)&lt;=F7,"MCT",D7&gt;F7,"MFL")</f>
        <v>MOK</v>
      </c>
      <c r="H7" s="31" t="s">
        <v>48</v>
      </c>
      <c r="I7" s="156"/>
      <c r="J7" s="157"/>
      <c r="K7" s="157"/>
      <c r="L7" s="157"/>
      <c r="M7" s="157"/>
      <c r="N7" s="157"/>
      <c r="O7" s="157"/>
      <c r="P7" s="158"/>
      <c r="R7" s="7"/>
      <c r="S7" s="12" t="s">
        <v>49</v>
      </c>
      <c r="T7" s="13" t="s">
        <v>50</v>
      </c>
    </row>
    <row r="8" spans="2:20" ht="48" customHeight="1">
      <c r="B8" s="111" t="s">
        <v>38</v>
      </c>
      <c r="C8" s="24">
        <v>16</v>
      </c>
      <c r="D8" s="29">
        <v>0.95</v>
      </c>
      <c r="E8" s="10">
        <v>0.05</v>
      </c>
      <c r="F8" s="10">
        <f>Resources!G24</f>
        <v>0.98522499999999991</v>
      </c>
      <c r="G8" s="30" t="str">
        <f t="shared" si="1"/>
        <v>MOK</v>
      </c>
      <c r="H8" s="32" t="s">
        <v>51</v>
      </c>
      <c r="I8" s="159"/>
      <c r="J8" s="160"/>
      <c r="K8" s="160"/>
      <c r="L8" s="160"/>
      <c r="M8" s="160"/>
      <c r="N8" s="160"/>
      <c r="O8" s="160"/>
      <c r="P8" s="161"/>
    </row>
  </sheetData>
  <mergeCells count="8">
    <mergeCell ref="I7:P7"/>
    <mergeCell ref="I8:P8"/>
    <mergeCell ref="R2:T2"/>
    <mergeCell ref="I3:P3"/>
    <mergeCell ref="B2:P2"/>
    <mergeCell ref="I5:P5"/>
    <mergeCell ref="I6:P6"/>
    <mergeCell ref="I4:P4"/>
  </mergeCells>
  <conditionalFormatting sqref="G5:G6">
    <cfRule type="cellIs" dxfId="17" priority="95" operator="equal">
      <formula>"MCT"</formula>
    </cfRule>
    <cfRule type="cellIs" dxfId="16" priority="96" operator="equal">
      <formula>"MFL"</formula>
    </cfRule>
    <cfRule type="cellIs" dxfId="15" priority="97" operator="equal">
      <formula>"MOK"</formula>
    </cfRule>
  </conditionalFormatting>
  <conditionalFormatting sqref="G5:G6">
    <cfRule type="cellIs" dxfId="14" priority="88" operator="equal">
      <formula>"MNO"</formula>
    </cfRule>
  </conditionalFormatting>
  <conditionalFormatting sqref="G5:G6">
    <cfRule type="cellIs" dxfId="13" priority="86" operator="equal">
      <formula>"MNO"</formula>
    </cfRule>
  </conditionalFormatting>
  <conditionalFormatting sqref="G4">
    <cfRule type="cellIs" dxfId="12" priority="79" operator="equal">
      <formula>"MCT"</formula>
    </cfRule>
    <cfRule type="cellIs" dxfId="11" priority="80" operator="equal">
      <formula>"MFL"</formula>
    </cfRule>
    <cfRule type="cellIs" dxfId="10" priority="81" operator="equal">
      <formula>"MOK"</formula>
    </cfRule>
  </conditionalFormatting>
  <conditionalFormatting sqref="G7">
    <cfRule type="cellIs" dxfId="9" priority="53" operator="equal">
      <formula>"MCT"</formula>
    </cfRule>
    <cfRule type="cellIs" dxfId="8" priority="54" operator="equal">
      <formula>"MFL"</formula>
    </cfRule>
    <cfRule type="cellIs" dxfId="7" priority="55" operator="equal">
      <formula>"MOK"</formula>
    </cfRule>
  </conditionalFormatting>
  <conditionalFormatting sqref="G7">
    <cfRule type="cellIs" dxfId="6" priority="52" operator="equal">
      <formula>"MNO"</formula>
    </cfRule>
  </conditionalFormatting>
  <conditionalFormatting sqref="G7">
    <cfRule type="cellIs" dxfId="5" priority="51" operator="equal">
      <formula>"MNO"</formula>
    </cfRule>
  </conditionalFormatting>
  <conditionalFormatting sqref="G8">
    <cfRule type="cellIs" dxfId="4" priority="43" operator="equal">
      <formula>"MCT"</formula>
    </cfRule>
    <cfRule type="cellIs" dxfId="3" priority="44" operator="equal">
      <formula>"MFL"</formula>
    </cfRule>
    <cfRule type="cellIs" dxfId="2" priority="45" operator="equal">
      <formula>"MOK"</formula>
    </cfRule>
  </conditionalFormatting>
  <conditionalFormatting sqref="G8">
    <cfRule type="cellIs" dxfId="1" priority="42" operator="equal">
      <formula>"MNO"</formula>
    </cfRule>
  </conditionalFormatting>
  <conditionalFormatting sqref="G8">
    <cfRule type="cellIs" dxfId="0" priority="41" operator="equal">
      <formula>"MNO"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52261-2016-4461-B53C-ED2B7BFC70A7}">
  <dimension ref="A1:I87"/>
  <sheetViews>
    <sheetView workbookViewId="0">
      <selection activeCell="D71" sqref="D71"/>
    </sheetView>
  </sheetViews>
  <sheetFormatPr defaultColWidth="8.85546875" defaultRowHeight="15"/>
  <cols>
    <col min="2" max="2" width="34" customWidth="1"/>
    <col min="3" max="3" width="18.28515625" style="2" customWidth="1"/>
    <col min="4" max="4" width="18.42578125" style="2" customWidth="1"/>
    <col min="5" max="7" width="18.28515625" style="2" customWidth="1"/>
    <col min="8" max="8" width="7.42578125" customWidth="1"/>
    <col min="9" max="9" width="111.7109375" customWidth="1"/>
  </cols>
  <sheetData>
    <row r="1" spans="1:9">
      <c r="B1" s="167" t="s">
        <v>52</v>
      </c>
      <c r="C1" s="168"/>
      <c r="D1" s="70"/>
    </row>
    <row r="2" spans="1:9">
      <c r="C2"/>
    </row>
    <row r="4" spans="1:9" ht="27.75" customHeight="1">
      <c r="A4" s="75"/>
      <c r="B4" s="76" t="s">
        <v>53</v>
      </c>
      <c r="C4" s="85" t="s">
        <v>13</v>
      </c>
      <c r="D4" s="86" t="s">
        <v>14</v>
      </c>
      <c r="E4" s="87" t="s">
        <v>15</v>
      </c>
      <c r="F4" s="88" t="s">
        <v>16</v>
      </c>
      <c r="G4" s="88" t="s">
        <v>9</v>
      </c>
      <c r="H4" s="77"/>
      <c r="I4" s="78" t="s">
        <v>54</v>
      </c>
    </row>
    <row r="5" spans="1:9">
      <c r="B5" s="33" t="s">
        <v>55</v>
      </c>
      <c r="C5" s="117">
        <v>52831</v>
      </c>
      <c r="D5" s="63">
        <v>160000</v>
      </c>
      <c r="E5" s="64">
        <v>112500</v>
      </c>
      <c r="F5" s="102">
        <v>56000</v>
      </c>
      <c r="G5" s="36">
        <f>SUM(C5:F5)</f>
        <v>381331</v>
      </c>
      <c r="I5" s="17" t="s">
        <v>56</v>
      </c>
    </row>
    <row r="6" spans="1:9">
      <c r="B6" s="33" t="s">
        <v>57</v>
      </c>
      <c r="C6" s="35">
        <v>20152</v>
      </c>
      <c r="D6" s="2">
        <v>29377</v>
      </c>
      <c r="E6" s="35">
        <v>22055</v>
      </c>
      <c r="F6" s="103">
        <v>34668</v>
      </c>
      <c r="G6" s="36">
        <f>SUM(C6:F6)</f>
        <v>106252</v>
      </c>
      <c r="I6" s="17" t="s">
        <v>58</v>
      </c>
    </row>
    <row r="7" spans="1:9">
      <c r="B7" s="33" t="s">
        <v>59</v>
      </c>
      <c r="C7" s="56">
        <f>C5/C6</f>
        <v>2.6216256450972608</v>
      </c>
      <c r="D7" s="57">
        <f>D5/D6</f>
        <v>5.4464376893488105</v>
      </c>
      <c r="E7" s="59">
        <f t="shared" ref="E7:G7" si="0">E5/E6</f>
        <v>5.1008841532532303</v>
      </c>
      <c r="F7" s="59">
        <f t="shared" si="0"/>
        <v>1.615322487596631</v>
      </c>
      <c r="G7" s="58">
        <f t="shared" si="0"/>
        <v>3.588930090727704</v>
      </c>
      <c r="I7" s="17"/>
    </row>
    <row r="8" spans="1:9">
      <c r="B8" s="33"/>
      <c r="C8" s="35"/>
      <c r="E8" s="35"/>
      <c r="F8" s="103"/>
      <c r="G8" s="36"/>
      <c r="I8" s="17"/>
    </row>
    <row r="9" spans="1:9">
      <c r="B9" s="33" t="s">
        <v>60</v>
      </c>
      <c r="C9" s="64">
        <v>1140</v>
      </c>
      <c r="D9" s="63">
        <v>20600</v>
      </c>
      <c r="E9" s="64">
        <v>15000</v>
      </c>
      <c r="F9" s="102">
        <v>1300</v>
      </c>
      <c r="G9" s="36">
        <f>SUM(C9:F9)</f>
        <v>38040</v>
      </c>
      <c r="I9" s="17"/>
    </row>
    <row r="10" spans="1:9">
      <c r="B10" s="33" t="s">
        <v>61</v>
      </c>
      <c r="C10" s="35">
        <v>1016</v>
      </c>
      <c r="D10" s="2">
        <v>3412</v>
      </c>
      <c r="E10" s="35">
        <v>5225</v>
      </c>
      <c r="F10" s="103">
        <v>0</v>
      </c>
      <c r="G10" s="36">
        <f>SUM(C10:E10)</f>
        <v>9653</v>
      </c>
      <c r="I10" s="17"/>
    </row>
    <row r="11" spans="1:9">
      <c r="B11" s="34" t="s">
        <v>59</v>
      </c>
      <c r="C11" s="56">
        <f>C9/C10</f>
        <v>1.1220472440944882</v>
      </c>
      <c r="D11" s="57">
        <f>D9/D10</f>
        <v>6.0375146541617823</v>
      </c>
      <c r="E11" s="56">
        <f t="shared" ref="E11:F11" si="1">E9/E10</f>
        <v>2.8708133971291865</v>
      </c>
      <c r="F11" s="56" t="e">
        <f t="shared" si="1"/>
        <v>#DIV/0!</v>
      </c>
      <c r="G11" s="51">
        <f t="shared" ref="G11" si="2">G9/G10</f>
        <v>3.9407438102144412</v>
      </c>
      <c r="I11" s="37"/>
    </row>
    <row r="14" spans="1:9" ht="27.75" customHeight="1">
      <c r="B14" s="79" t="s">
        <v>62</v>
      </c>
      <c r="C14" s="80" t="s">
        <v>13</v>
      </c>
      <c r="D14" s="81" t="s">
        <v>14</v>
      </c>
      <c r="E14" s="80" t="s">
        <v>15</v>
      </c>
      <c r="F14" s="82" t="s">
        <v>16</v>
      </c>
      <c r="G14" s="82" t="s">
        <v>63</v>
      </c>
      <c r="H14" s="83"/>
      <c r="I14" s="84" t="s">
        <v>54</v>
      </c>
    </row>
    <row r="15" spans="1:9">
      <c r="B15" s="39" t="s">
        <v>5</v>
      </c>
      <c r="C15" s="65">
        <v>100</v>
      </c>
      <c r="D15" s="66">
        <v>100</v>
      </c>
      <c r="E15" s="65">
        <v>99.96</v>
      </c>
      <c r="F15" s="104">
        <v>82.96</v>
      </c>
      <c r="G15" s="42">
        <f>AVERAGE(C15:F15)/100</f>
        <v>0.95729999999999993</v>
      </c>
      <c r="I15" s="17" t="s">
        <v>64</v>
      </c>
    </row>
    <row r="16" spans="1:9">
      <c r="B16" s="39" t="s">
        <v>6</v>
      </c>
      <c r="C16" s="65">
        <v>100</v>
      </c>
      <c r="D16" s="66">
        <v>100</v>
      </c>
      <c r="E16" s="65">
        <v>96.55</v>
      </c>
      <c r="F16" s="104">
        <v>100</v>
      </c>
      <c r="G16" s="42">
        <f t="shared" ref="G16:G17" si="3">AVERAGE(C16:F16)/100</f>
        <v>0.99137500000000001</v>
      </c>
      <c r="I16" s="38" t="s">
        <v>65</v>
      </c>
    </row>
    <row r="17" spans="2:9">
      <c r="B17" s="39" t="s">
        <v>7</v>
      </c>
      <c r="C17" s="65">
        <v>100</v>
      </c>
      <c r="D17" s="66">
        <v>99.17</v>
      </c>
      <c r="E17" s="65">
        <v>99.99</v>
      </c>
      <c r="F17" s="104">
        <v>98.73</v>
      </c>
      <c r="G17" s="42">
        <f t="shared" si="3"/>
        <v>0.99472500000000008</v>
      </c>
      <c r="I17" s="17"/>
    </row>
    <row r="18" spans="2:9">
      <c r="B18" s="40" t="s">
        <v>66</v>
      </c>
      <c r="C18" s="54">
        <f>AVERAGE(C15:C17)</f>
        <v>100</v>
      </c>
      <c r="D18" s="55">
        <f t="shared" ref="D18:F18" si="4">AVERAGE(D15:D17)</f>
        <v>99.723333333333343</v>
      </c>
      <c r="E18" s="54">
        <f t="shared" si="4"/>
        <v>98.833333333333329</v>
      </c>
      <c r="F18" s="54">
        <f t="shared" si="4"/>
        <v>93.896666666666661</v>
      </c>
      <c r="G18" s="52">
        <f>AVERAGE(C15:F17)/100</f>
        <v>0.9811333333333333</v>
      </c>
      <c r="I18" s="37"/>
    </row>
    <row r="20" spans="2:9" s="83" customFormat="1" ht="27.75" customHeight="1">
      <c r="B20" s="79" t="s">
        <v>67</v>
      </c>
      <c r="C20" s="80" t="s">
        <v>13</v>
      </c>
      <c r="D20" s="81" t="s">
        <v>14</v>
      </c>
      <c r="E20" s="80" t="s">
        <v>15</v>
      </c>
      <c r="F20" s="82" t="s">
        <v>16</v>
      </c>
      <c r="G20" s="80" t="s">
        <v>63</v>
      </c>
      <c r="I20" s="84" t="s">
        <v>54</v>
      </c>
    </row>
    <row r="21" spans="2:9">
      <c r="B21" s="39" t="s">
        <v>5</v>
      </c>
      <c r="C21" s="65">
        <v>100</v>
      </c>
      <c r="D21" s="66">
        <v>99.14</v>
      </c>
      <c r="E21" s="71">
        <v>99.96</v>
      </c>
      <c r="F21" s="71">
        <v>84.41</v>
      </c>
      <c r="G21" s="48">
        <f>AVERAGE(C21:F21)/100</f>
        <v>0.95877499999999993</v>
      </c>
      <c r="I21" s="17" t="s">
        <v>68</v>
      </c>
    </row>
    <row r="22" spans="2:9">
      <c r="B22" s="39" t="s">
        <v>6</v>
      </c>
      <c r="C22" s="65">
        <v>100</v>
      </c>
      <c r="D22" s="66">
        <v>99.85</v>
      </c>
      <c r="E22" s="71">
        <v>99.8</v>
      </c>
      <c r="F22" s="71">
        <v>100</v>
      </c>
      <c r="G22" s="48">
        <f t="shared" ref="G22:G23" si="5">AVERAGE(C22:F22)/100</f>
        <v>0.99912499999999993</v>
      </c>
      <c r="I22" s="38" t="s">
        <v>65</v>
      </c>
    </row>
    <row r="23" spans="2:9">
      <c r="B23" s="39" t="s">
        <v>7</v>
      </c>
      <c r="C23" s="65">
        <v>100</v>
      </c>
      <c r="D23" s="66">
        <v>99.17</v>
      </c>
      <c r="E23" s="71">
        <v>99.99</v>
      </c>
      <c r="F23" s="71">
        <v>99.95</v>
      </c>
      <c r="G23" s="48">
        <f t="shared" si="5"/>
        <v>0.99777500000000008</v>
      </c>
      <c r="I23" s="17"/>
    </row>
    <row r="24" spans="2:9">
      <c r="B24" s="40" t="s">
        <v>69</v>
      </c>
      <c r="C24" s="54">
        <f>AVERAGE(C21:C23)</f>
        <v>100</v>
      </c>
      <c r="D24" s="55">
        <f t="shared" ref="D24" si="6">AVERAGE(D21:D23)</f>
        <v>99.38666666666667</v>
      </c>
      <c r="E24" s="54">
        <f t="shared" ref="E24:F24" si="7">AVERAGE(E21:E23)</f>
        <v>99.916666666666671</v>
      </c>
      <c r="F24" s="54">
        <f t="shared" si="7"/>
        <v>94.786666666666676</v>
      </c>
      <c r="G24" s="52">
        <f>AVERAGE(C21:F23)/100</f>
        <v>0.98522499999999991</v>
      </c>
      <c r="I24" s="37"/>
    </row>
    <row r="27" spans="2:9" s="83" customFormat="1" ht="27.75" customHeight="1">
      <c r="B27" s="89" t="s">
        <v>70</v>
      </c>
      <c r="C27" s="90" t="s">
        <v>13</v>
      </c>
      <c r="D27" s="91" t="s">
        <v>14</v>
      </c>
      <c r="E27" s="92" t="s">
        <v>15</v>
      </c>
      <c r="F27" s="105" t="s">
        <v>16</v>
      </c>
      <c r="G27" s="93" t="s">
        <v>9</v>
      </c>
      <c r="I27" s="94" t="s">
        <v>54</v>
      </c>
    </row>
    <row r="28" spans="2:9">
      <c r="B28" s="43" t="s">
        <v>71</v>
      </c>
      <c r="C28" s="46">
        <v>2184</v>
      </c>
      <c r="D28" s="47">
        <f>$C$28</f>
        <v>2184</v>
      </c>
      <c r="E28" s="47">
        <f t="shared" ref="E28:F28" si="8">$C$28</f>
        <v>2184</v>
      </c>
      <c r="F28" s="47">
        <f t="shared" si="8"/>
        <v>2184</v>
      </c>
      <c r="G28" s="45" t="s">
        <v>3</v>
      </c>
      <c r="I28" s="17" t="s">
        <v>72</v>
      </c>
    </row>
    <row r="29" spans="2:9">
      <c r="B29" s="43" t="s">
        <v>73</v>
      </c>
      <c r="C29" s="60">
        <f>$C$5*C28</f>
        <v>115382904</v>
      </c>
      <c r="D29" s="60">
        <f>$D$5*D28</f>
        <v>349440000</v>
      </c>
      <c r="E29" s="61">
        <f>$E$5*E28</f>
        <v>245700000</v>
      </c>
      <c r="F29" s="61">
        <f>$F$5*F28</f>
        <v>122304000</v>
      </c>
      <c r="G29" s="60">
        <f>SUM(C29:F29)</f>
        <v>832826904</v>
      </c>
      <c r="I29" s="38" t="s">
        <v>74</v>
      </c>
    </row>
    <row r="30" spans="2:9">
      <c r="B30" s="43"/>
      <c r="C30" s="46"/>
      <c r="D30" s="47"/>
      <c r="E30" s="50"/>
      <c r="F30" s="50"/>
      <c r="G30" s="46"/>
      <c r="I30" s="17" t="s">
        <v>75</v>
      </c>
    </row>
    <row r="31" spans="2:9">
      <c r="B31" s="43" t="s">
        <v>5</v>
      </c>
      <c r="C31" s="67">
        <v>16517793.035499999</v>
      </c>
      <c r="D31" s="68">
        <v>85617260.831</v>
      </c>
      <c r="E31" s="69">
        <v>40908309.883699998</v>
      </c>
      <c r="F31" s="69">
        <v>20217760.3946</v>
      </c>
      <c r="G31" s="106">
        <f>SUM(C31:F31)</f>
        <v>163261124.14480001</v>
      </c>
      <c r="I31" s="17" t="s">
        <v>76</v>
      </c>
    </row>
    <row r="32" spans="2:9">
      <c r="B32" s="43" t="s">
        <v>6</v>
      </c>
      <c r="C32" s="67">
        <v>16339837.261700001</v>
      </c>
      <c r="D32" s="68">
        <v>88068678.380500004</v>
      </c>
      <c r="E32" s="69">
        <v>50627594.290200002</v>
      </c>
      <c r="F32" s="69">
        <v>27732892.7139</v>
      </c>
      <c r="G32" s="106">
        <f t="shared" ref="G32:G33" si="9">SUM(C32:F32)</f>
        <v>182769002.64630002</v>
      </c>
      <c r="I32" s="17" t="s">
        <v>77</v>
      </c>
    </row>
    <row r="33" spans="2:9">
      <c r="B33" s="43" t="s">
        <v>7</v>
      </c>
      <c r="C33" s="67">
        <v>15212271.8576</v>
      </c>
      <c r="D33" s="68">
        <v>84023690.719099998</v>
      </c>
      <c r="E33" s="69">
        <v>38599567.571599998</v>
      </c>
      <c r="F33" s="69">
        <v>28384138.758499999</v>
      </c>
      <c r="G33" s="106">
        <f t="shared" si="9"/>
        <v>166219668.9068</v>
      </c>
      <c r="I33" s="17" t="s">
        <v>78</v>
      </c>
    </row>
    <row r="34" spans="2:9">
      <c r="B34" s="43" t="s">
        <v>79</v>
      </c>
      <c r="C34" s="53">
        <f>SUM(C31:C33)</f>
        <v>48069902.154799998</v>
      </c>
      <c r="D34" s="53">
        <f>SUM(D31:D33)</f>
        <v>257709629.93059999</v>
      </c>
      <c r="E34" s="53">
        <f>SUM(E31:E33)</f>
        <v>130135471.7455</v>
      </c>
      <c r="F34" s="53">
        <f>SUM(F31:F33)</f>
        <v>76334791.866999999</v>
      </c>
      <c r="G34" s="53">
        <f>SUM(G31:G33)</f>
        <v>512249795.69790006</v>
      </c>
      <c r="I34" s="17" t="s">
        <v>80</v>
      </c>
    </row>
    <row r="35" spans="2:9">
      <c r="B35" s="44" t="s">
        <v>81</v>
      </c>
      <c r="C35" s="49">
        <f>C34/C29</f>
        <v>0.41661199786408565</v>
      </c>
      <c r="D35" s="49">
        <f>D34/D29</f>
        <v>0.73749321752117669</v>
      </c>
      <c r="E35" s="49">
        <f>E34/E29</f>
        <v>0.52965189965608461</v>
      </c>
      <c r="F35" s="49">
        <f>F34/F29</f>
        <v>0.62413978174875717</v>
      </c>
      <c r="G35" s="72">
        <f>G34/G29</f>
        <v>0.61507354437951733</v>
      </c>
      <c r="I35" s="37"/>
    </row>
    <row r="37" spans="2:9" s="83" customFormat="1" ht="27.75" customHeight="1">
      <c r="B37" s="89" t="s">
        <v>82</v>
      </c>
      <c r="C37" s="90" t="s">
        <v>13</v>
      </c>
      <c r="D37" s="91" t="s">
        <v>14</v>
      </c>
      <c r="E37" s="92" t="s">
        <v>15</v>
      </c>
      <c r="F37" s="105" t="s">
        <v>16</v>
      </c>
      <c r="G37" s="93" t="s">
        <v>9</v>
      </c>
      <c r="I37" s="94" t="s">
        <v>54</v>
      </c>
    </row>
    <row r="38" spans="2:9">
      <c r="B38" s="43" t="s">
        <v>71</v>
      </c>
      <c r="C38" s="46">
        <f>C28</f>
        <v>2184</v>
      </c>
      <c r="D38" s="46">
        <f>$C$38</f>
        <v>2184</v>
      </c>
      <c r="E38" s="46">
        <f>$C$38</f>
        <v>2184</v>
      </c>
      <c r="F38" s="46">
        <f>$C$38</f>
        <v>2184</v>
      </c>
      <c r="G38" s="45" t="s">
        <v>3</v>
      </c>
      <c r="I38" s="17" t="s">
        <v>83</v>
      </c>
    </row>
    <row r="39" spans="2:9">
      <c r="B39" s="43" t="s">
        <v>73</v>
      </c>
      <c r="C39" s="60">
        <f>$C$5*C38</f>
        <v>115382904</v>
      </c>
      <c r="D39" s="60">
        <f>$D$5*D38</f>
        <v>349440000</v>
      </c>
      <c r="E39" s="61">
        <f>$E$5*E38</f>
        <v>245700000</v>
      </c>
      <c r="F39" s="61">
        <f>$F$5*F38</f>
        <v>122304000</v>
      </c>
      <c r="G39" s="60">
        <f>SUM(C39:F39)</f>
        <v>832826904</v>
      </c>
      <c r="I39" s="38" t="s">
        <v>84</v>
      </c>
    </row>
    <row r="40" spans="2:9">
      <c r="B40" s="43"/>
      <c r="C40" s="46"/>
      <c r="D40" s="47"/>
      <c r="E40" s="50"/>
      <c r="F40" s="50"/>
      <c r="G40" s="46"/>
      <c r="I40" s="17" t="s">
        <v>75</v>
      </c>
    </row>
    <row r="41" spans="2:9">
      <c r="B41" s="43" t="s">
        <v>5</v>
      </c>
      <c r="C41" s="67">
        <v>25279366.662999999</v>
      </c>
      <c r="D41" s="68">
        <v>112771124.78569999</v>
      </c>
      <c r="E41" s="69">
        <v>40492457.208999999</v>
      </c>
      <c r="F41" s="69">
        <v>23198425.986400001</v>
      </c>
      <c r="G41" s="106">
        <f>SUM(C41:F41)</f>
        <v>201741374.64409998</v>
      </c>
      <c r="I41" s="17" t="s">
        <v>76</v>
      </c>
    </row>
    <row r="42" spans="2:9">
      <c r="B42" s="43" t="s">
        <v>6</v>
      </c>
      <c r="C42" s="67">
        <v>24281396.798599999</v>
      </c>
      <c r="D42" s="68">
        <v>124157846.0502</v>
      </c>
      <c r="E42" s="69">
        <v>68167424.522699997</v>
      </c>
      <c r="F42" s="69">
        <v>30147165.291499998</v>
      </c>
      <c r="G42" s="106">
        <f t="shared" ref="G42:G43" si="10">SUM(C42:F42)</f>
        <v>246753832.66300002</v>
      </c>
      <c r="I42" s="17" t="s">
        <v>77</v>
      </c>
    </row>
    <row r="43" spans="2:9">
      <c r="B43" s="43" t="s">
        <v>7</v>
      </c>
      <c r="C43" s="67">
        <v>23976143.004999999</v>
      </c>
      <c r="D43" s="68">
        <v>124871781.8973</v>
      </c>
      <c r="E43" s="69">
        <v>56521265.814300001</v>
      </c>
      <c r="F43" s="69">
        <v>29590100.030499998</v>
      </c>
      <c r="G43" s="106">
        <f t="shared" si="10"/>
        <v>234959290.7471</v>
      </c>
      <c r="I43" s="17" t="s">
        <v>78</v>
      </c>
    </row>
    <row r="44" spans="2:9">
      <c r="B44" s="43" t="s">
        <v>79</v>
      </c>
      <c r="C44" s="53">
        <f>SUM(C41:C43)</f>
        <v>73536906.466600001</v>
      </c>
      <c r="D44" s="53">
        <f>SUM(D41:D43)</f>
        <v>361800752.73320001</v>
      </c>
      <c r="E44" s="53">
        <f>SUM(E41:E43)</f>
        <v>165181147.546</v>
      </c>
      <c r="F44" s="53">
        <f>SUM(F41:F43)</f>
        <v>82935691.30839999</v>
      </c>
      <c r="G44" s="53">
        <f>SUM(G41:G43)</f>
        <v>683454498.05419993</v>
      </c>
      <c r="I44" s="17" t="s">
        <v>80</v>
      </c>
    </row>
    <row r="45" spans="2:9">
      <c r="B45" s="44" t="s">
        <v>81</v>
      </c>
      <c r="C45" s="49">
        <f>C44/C39</f>
        <v>0.63732930891217643</v>
      </c>
      <c r="D45" s="49">
        <f>D44/D39</f>
        <v>1.0353730332337454</v>
      </c>
      <c r="E45" s="49">
        <f>E44/E39</f>
        <v>0.6722879428001628</v>
      </c>
      <c r="F45" s="49">
        <f>F44/F39</f>
        <v>0.67811102914377286</v>
      </c>
      <c r="G45" s="72">
        <f>G44/G39</f>
        <v>0.8206441155678611</v>
      </c>
      <c r="I45" s="37"/>
    </row>
    <row r="48" spans="2:9" s="83" customFormat="1" ht="27.75" customHeight="1">
      <c r="B48" s="95" t="s">
        <v>85</v>
      </c>
      <c r="C48" s="96" t="s">
        <v>13</v>
      </c>
      <c r="D48" s="96" t="s">
        <v>14</v>
      </c>
      <c r="E48" s="97" t="s">
        <v>15</v>
      </c>
      <c r="F48" s="98" t="s">
        <v>16</v>
      </c>
      <c r="G48" s="98" t="s">
        <v>9</v>
      </c>
      <c r="I48" s="99" t="s">
        <v>54</v>
      </c>
    </row>
    <row r="49" spans="2:9">
      <c r="B49" s="62" t="s">
        <v>86</v>
      </c>
      <c r="C49" s="71">
        <v>16</v>
      </c>
      <c r="D49" s="71">
        <v>0</v>
      </c>
      <c r="E49" s="65">
        <f>1000+8000+500</f>
        <v>9500</v>
      </c>
      <c r="F49" s="104">
        <f>600+235+70</f>
        <v>905</v>
      </c>
      <c r="G49" s="107">
        <f>SUM(C49:F49)</f>
        <v>10421</v>
      </c>
      <c r="I49" s="17" t="s">
        <v>87</v>
      </c>
    </row>
    <row r="50" spans="2:9">
      <c r="B50" s="62" t="s">
        <v>88</v>
      </c>
      <c r="C50" s="71">
        <v>1000</v>
      </c>
      <c r="D50" s="71">
        <f>(5182654+2144014+1820293+2387463)/1000</f>
        <v>11534.424000000001</v>
      </c>
      <c r="E50" s="65">
        <v>0</v>
      </c>
      <c r="F50" s="104">
        <v>2.2000000000000002</v>
      </c>
      <c r="G50" s="107">
        <f t="shared" ref="G50:G53" si="11">SUM(C50:F50)</f>
        <v>12536.624000000002</v>
      </c>
      <c r="I50" s="17" t="s">
        <v>89</v>
      </c>
    </row>
    <row r="51" spans="2:9">
      <c r="B51" s="62" t="s">
        <v>90</v>
      </c>
      <c r="C51" s="71">
        <v>5.2999999999999999E-2</v>
      </c>
      <c r="D51" s="71">
        <f>(484046+187076)/1000</f>
        <v>671.12199999999996</v>
      </c>
      <c r="E51" s="65">
        <v>300</v>
      </c>
      <c r="F51" s="104">
        <v>0</v>
      </c>
      <c r="G51" s="107">
        <f t="shared" si="11"/>
        <v>971.17499999999995</v>
      </c>
      <c r="I51" s="17"/>
    </row>
    <row r="52" spans="2:9">
      <c r="B52" s="101" t="s">
        <v>91</v>
      </c>
      <c r="C52" s="73">
        <v>0</v>
      </c>
      <c r="D52" s="73">
        <v>0</v>
      </c>
      <c r="E52" s="74">
        <v>0</v>
      </c>
      <c r="F52" s="104">
        <v>0</v>
      </c>
      <c r="G52" s="107">
        <f t="shared" si="11"/>
        <v>0</v>
      </c>
      <c r="I52" s="17"/>
    </row>
    <row r="53" spans="2:9">
      <c r="B53" s="101" t="s">
        <v>92</v>
      </c>
      <c r="C53" s="73">
        <v>0</v>
      </c>
      <c r="D53" s="73">
        <v>1200</v>
      </c>
      <c r="E53" s="74">
        <v>1100</v>
      </c>
      <c r="F53" s="108">
        <v>0</v>
      </c>
      <c r="G53" s="120">
        <f t="shared" si="11"/>
        <v>2300</v>
      </c>
      <c r="I53" s="119"/>
    </row>
    <row r="54" spans="2:9">
      <c r="B54" s="2"/>
      <c r="C54"/>
      <c r="D54"/>
      <c r="E54"/>
      <c r="F54"/>
      <c r="G54"/>
    </row>
    <row r="55" spans="2:9" s="83" customFormat="1" ht="27.75" customHeight="1">
      <c r="B55" s="95" t="s">
        <v>93</v>
      </c>
      <c r="C55" s="96" t="s">
        <v>13</v>
      </c>
      <c r="D55" s="96" t="s">
        <v>14</v>
      </c>
      <c r="E55" s="96" t="s">
        <v>15</v>
      </c>
      <c r="F55" s="97" t="s">
        <v>16</v>
      </c>
      <c r="G55" s="98" t="s">
        <v>9</v>
      </c>
      <c r="I55" s="99" t="s">
        <v>54</v>
      </c>
    </row>
    <row r="56" spans="2:9">
      <c r="B56" s="62" t="s">
        <v>86</v>
      </c>
      <c r="C56" s="71">
        <v>14.5</v>
      </c>
      <c r="D56" s="71">
        <v>0</v>
      </c>
      <c r="E56" s="65">
        <f>528+7697+474</f>
        <v>8699</v>
      </c>
      <c r="F56" s="110">
        <f>556+52+54</f>
        <v>662</v>
      </c>
      <c r="G56" s="107">
        <f>SUM(C56:F56)</f>
        <v>9375.5</v>
      </c>
      <c r="I56" s="17" t="s">
        <v>94</v>
      </c>
    </row>
    <row r="57" spans="2:9">
      <c r="B57" s="62" t="s">
        <v>88</v>
      </c>
      <c r="C57" s="71">
        <v>586</v>
      </c>
      <c r="D57" s="71">
        <f>(5183141+1820293)/1000</f>
        <v>7003.4340000000002</v>
      </c>
      <c r="E57" s="71">
        <v>0</v>
      </c>
      <c r="F57" s="65">
        <v>1.51</v>
      </c>
      <c r="G57" s="107">
        <f t="shared" ref="G57:G60" si="12">SUM(C57:F57)</f>
        <v>7590.9440000000004</v>
      </c>
      <c r="I57" s="17" t="s">
        <v>95</v>
      </c>
    </row>
    <row r="58" spans="2:9">
      <c r="B58" s="62" t="s">
        <v>90</v>
      </c>
      <c r="C58" s="71">
        <v>0</v>
      </c>
      <c r="D58" s="71">
        <f>(484046)/1000</f>
        <v>484.04599999999999</v>
      </c>
      <c r="E58" s="71">
        <v>251</v>
      </c>
      <c r="F58" s="65">
        <v>0</v>
      </c>
      <c r="G58" s="107">
        <f t="shared" si="12"/>
        <v>735.04600000000005</v>
      </c>
      <c r="I58" s="17"/>
    </row>
    <row r="59" spans="2:9">
      <c r="B59" s="101" t="s">
        <v>91</v>
      </c>
      <c r="C59" s="73">
        <v>0</v>
      </c>
      <c r="D59" s="73">
        <v>0</v>
      </c>
      <c r="E59" s="73">
        <v>0</v>
      </c>
      <c r="F59" s="65">
        <v>0</v>
      </c>
      <c r="G59" s="107">
        <f t="shared" si="12"/>
        <v>0</v>
      </c>
      <c r="I59" s="17"/>
    </row>
    <row r="60" spans="2:9">
      <c r="B60" s="101" t="s">
        <v>92</v>
      </c>
      <c r="C60" s="73">
        <v>0</v>
      </c>
      <c r="D60" s="73">
        <f>(0.81*260)+(0.56*150)+(0.35*300)</f>
        <v>399.6</v>
      </c>
      <c r="E60" s="73">
        <v>679</v>
      </c>
      <c r="F60" s="109">
        <v>0</v>
      </c>
      <c r="G60" s="120">
        <f t="shared" si="12"/>
        <v>1078.5999999999999</v>
      </c>
      <c r="I60" s="119" t="s">
        <v>8</v>
      </c>
    </row>
    <row r="61" spans="2:9">
      <c r="B61" s="2"/>
      <c r="C61"/>
      <c r="D61"/>
      <c r="E61"/>
      <c r="F61"/>
      <c r="G61"/>
      <c r="I61" s="118"/>
    </row>
    <row r="62" spans="2:9">
      <c r="I62" s="118"/>
    </row>
    <row r="63" spans="2:9" s="83" customFormat="1" ht="27.75" customHeight="1">
      <c r="B63" s="95" t="s">
        <v>96</v>
      </c>
      <c r="C63" s="96" t="s">
        <v>13</v>
      </c>
      <c r="D63" s="96" t="s">
        <v>14</v>
      </c>
      <c r="E63" s="96" t="s">
        <v>15</v>
      </c>
      <c r="F63" s="96" t="s">
        <v>16</v>
      </c>
      <c r="G63" s="97" t="s">
        <v>9</v>
      </c>
      <c r="I63" s="99" t="s">
        <v>54</v>
      </c>
    </row>
    <row r="64" spans="2:9">
      <c r="B64" s="15" t="s">
        <v>97</v>
      </c>
      <c r="C64" s="71">
        <v>0</v>
      </c>
      <c r="D64" s="71">
        <v>0</v>
      </c>
      <c r="E64" s="71">
        <v>0</v>
      </c>
      <c r="F64" s="71">
        <v>0</v>
      </c>
      <c r="G64" s="41">
        <f>SUM(C64:F64)</f>
        <v>0</v>
      </c>
      <c r="I64" s="17" t="s">
        <v>98</v>
      </c>
    </row>
    <row r="65" spans="2:9">
      <c r="B65" s="15" t="s">
        <v>99</v>
      </c>
      <c r="C65" s="71">
        <v>0</v>
      </c>
      <c r="D65" s="71">
        <v>40</v>
      </c>
      <c r="E65" s="71">
        <v>0</v>
      </c>
      <c r="F65" s="71">
        <v>0</v>
      </c>
      <c r="G65" s="41">
        <f t="shared" ref="G65:G87" si="13">SUM(C65:F65)</f>
        <v>40</v>
      </c>
      <c r="I65" s="38" t="s">
        <v>100</v>
      </c>
    </row>
    <row r="66" spans="2:9">
      <c r="B66" s="15" t="s">
        <v>101</v>
      </c>
      <c r="C66" s="71">
        <v>0</v>
      </c>
      <c r="D66" s="71">
        <v>0</v>
      </c>
      <c r="E66" s="71">
        <v>679</v>
      </c>
      <c r="F66" s="71">
        <v>0</v>
      </c>
      <c r="G66" s="41">
        <f t="shared" si="13"/>
        <v>679</v>
      </c>
      <c r="I66" s="100" t="s">
        <v>102</v>
      </c>
    </row>
    <row r="67" spans="2:9">
      <c r="B67" s="15" t="s">
        <v>103</v>
      </c>
      <c r="C67" s="71">
        <v>0</v>
      </c>
      <c r="D67" s="71">
        <v>0</v>
      </c>
      <c r="E67" s="71">
        <v>7.4999999999999997E-2</v>
      </c>
      <c r="F67" s="71">
        <v>6.0000000000000001E-3</v>
      </c>
      <c r="G67" s="41">
        <f t="shared" si="13"/>
        <v>8.1000000000000003E-2</v>
      </c>
      <c r="I67" s="17" t="s">
        <v>104</v>
      </c>
    </row>
    <row r="68" spans="2:9">
      <c r="B68" s="15" t="s">
        <v>105</v>
      </c>
      <c r="C68" s="71">
        <v>0</v>
      </c>
      <c r="D68" s="71">
        <v>0</v>
      </c>
      <c r="E68" s="71">
        <v>0</v>
      </c>
      <c r="F68" s="71">
        <v>0</v>
      </c>
      <c r="G68" s="41">
        <f t="shared" si="13"/>
        <v>0</v>
      </c>
      <c r="I68" s="17"/>
    </row>
    <row r="69" spans="2:9">
      <c r="B69" s="15" t="s">
        <v>106</v>
      </c>
      <c r="C69" s="71">
        <v>0</v>
      </c>
      <c r="D69" s="71">
        <v>77.811000000000007</v>
      </c>
      <c r="E69" s="71">
        <v>0.18099999999999999</v>
      </c>
      <c r="F69" s="71">
        <v>0</v>
      </c>
      <c r="G69" s="41">
        <f t="shared" si="13"/>
        <v>77.992000000000004</v>
      </c>
      <c r="I69" s="17"/>
    </row>
    <row r="70" spans="2:9">
      <c r="B70" s="15" t="s">
        <v>107</v>
      </c>
      <c r="C70" s="71">
        <v>0</v>
      </c>
      <c r="D70" s="71">
        <v>3852</v>
      </c>
      <c r="E70" s="71">
        <v>0</v>
      </c>
      <c r="F70" s="71">
        <v>0</v>
      </c>
      <c r="G70" s="41">
        <f t="shared" si="13"/>
        <v>3852</v>
      </c>
      <c r="I70" s="17"/>
    </row>
    <row r="71" spans="2:9">
      <c r="B71" s="15" t="s">
        <v>108</v>
      </c>
      <c r="C71" s="71">
        <v>0</v>
      </c>
      <c r="D71" s="71">
        <v>0</v>
      </c>
      <c r="E71" s="71">
        <v>0</v>
      </c>
      <c r="F71" s="71">
        <v>0</v>
      </c>
      <c r="G71" s="41">
        <f t="shared" si="13"/>
        <v>0</v>
      </c>
      <c r="I71" s="17"/>
    </row>
    <row r="72" spans="2:9">
      <c r="B72" s="15" t="s">
        <v>109</v>
      </c>
      <c r="C72" s="71">
        <v>8.0000000000000002E-3</v>
      </c>
      <c r="D72" s="71">
        <v>0</v>
      </c>
      <c r="E72" s="71">
        <v>8.9999999999999993E-3</v>
      </c>
      <c r="F72" s="71">
        <v>0.02</v>
      </c>
      <c r="G72" s="41">
        <f t="shared" si="13"/>
        <v>3.7000000000000005E-2</v>
      </c>
      <c r="I72" s="17"/>
    </row>
    <row r="73" spans="2:9">
      <c r="B73" s="15" t="s">
        <v>110</v>
      </c>
      <c r="C73" s="71">
        <v>0</v>
      </c>
      <c r="D73" s="71">
        <v>0.05</v>
      </c>
      <c r="E73" s="71">
        <v>0.23599999999999999</v>
      </c>
      <c r="F73" s="71">
        <v>0</v>
      </c>
      <c r="G73" s="41">
        <f t="shared" si="13"/>
        <v>0.28599999999999998</v>
      </c>
      <c r="I73" s="17"/>
    </row>
    <row r="74" spans="2:9">
      <c r="B74" s="15" t="s">
        <v>111</v>
      </c>
      <c r="C74" s="71">
        <v>0</v>
      </c>
      <c r="D74" s="71">
        <v>0</v>
      </c>
      <c r="E74" s="71">
        <v>11.43</v>
      </c>
      <c r="F74" s="71">
        <v>0</v>
      </c>
      <c r="G74" s="41">
        <f t="shared" si="13"/>
        <v>11.43</v>
      </c>
      <c r="I74" s="17"/>
    </row>
    <row r="75" spans="2:9">
      <c r="B75" s="15" t="s">
        <v>112</v>
      </c>
      <c r="C75" s="71">
        <v>0</v>
      </c>
      <c r="D75" s="71">
        <f>634555/1000</f>
        <v>634.55499999999995</v>
      </c>
      <c r="E75" s="71">
        <v>0</v>
      </c>
      <c r="F75" s="71">
        <v>0</v>
      </c>
      <c r="G75" s="41">
        <f t="shared" si="13"/>
        <v>634.55499999999995</v>
      </c>
      <c r="I75" s="17"/>
    </row>
    <row r="76" spans="2:9">
      <c r="B76" s="15" t="s">
        <v>113</v>
      </c>
      <c r="C76" s="71">
        <v>0</v>
      </c>
      <c r="D76" s="71">
        <v>46.436999999999998</v>
      </c>
      <c r="E76" s="71">
        <v>207.94</v>
      </c>
      <c r="F76" s="71">
        <v>0</v>
      </c>
      <c r="G76" s="41">
        <f>SUM(C76:F76)</f>
        <v>254.37700000000001</v>
      </c>
      <c r="I76" s="17"/>
    </row>
    <row r="77" spans="2:9">
      <c r="B77" s="15" t="s">
        <v>114</v>
      </c>
      <c r="C77" s="71">
        <v>0</v>
      </c>
      <c r="D77" s="71">
        <v>0</v>
      </c>
      <c r="E77" s="71">
        <v>0</v>
      </c>
      <c r="F77" s="71">
        <v>0</v>
      </c>
      <c r="G77" s="41">
        <f>SUM(C77:F77)</f>
        <v>0</v>
      </c>
      <c r="I77" s="17"/>
    </row>
    <row r="78" spans="2:9">
      <c r="B78" s="15" t="s">
        <v>115</v>
      </c>
      <c r="C78" s="71">
        <v>0</v>
      </c>
      <c r="D78" s="71">
        <v>0</v>
      </c>
      <c r="E78" s="71">
        <v>0</v>
      </c>
      <c r="F78" s="71">
        <v>0</v>
      </c>
      <c r="G78" s="41">
        <f>SUM(C78:F78)</f>
        <v>0</v>
      </c>
      <c r="I78" s="17"/>
    </row>
    <row r="79" spans="2:9">
      <c r="B79" s="15" t="s">
        <v>116</v>
      </c>
      <c r="C79" s="71">
        <v>0</v>
      </c>
      <c r="D79" s="71">
        <v>0</v>
      </c>
      <c r="E79" s="71">
        <v>0</v>
      </c>
      <c r="F79" s="71">
        <v>0</v>
      </c>
      <c r="G79" s="41">
        <f t="shared" si="13"/>
        <v>0</v>
      </c>
      <c r="I79" s="17"/>
    </row>
    <row r="80" spans="2:9">
      <c r="B80" s="15" t="s">
        <v>117</v>
      </c>
      <c r="C80" s="71">
        <v>0</v>
      </c>
      <c r="D80" s="71">
        <v>0</v>
      </c>
      <c r="E80" s="71">
        <v>0</v>
      </c>
      <c r="F80" s="71">
        <v>0</v>
      </c>
      <c r="G80" s="41">
        <f t="shared" si="13"/>
        <v>0</v>
      </c>
      <c r="I80" s="17"/>
    </row>
    <row r="81" spans="2:9">
      <c r="B81" s="15" t="s">
        <v>118</v>
      </c>
      <c r="C81" s="71">
        <v>0</v>
      </c>
      <c r="D81" s="71">
        <v>0</v>
      </c>
      <c r="E81" s="71">
        <v>9.91</v>
      </c>
      <c r="F81" s="71">
        <v>0</v>
      </c>
      <c r="G81" s="41">
        <f t="shared" si="13"/>
        <v>9.91</v>
      </c>
      <c r="I81" s="17"/>
    </row>
    <row r="82" spans="2:9">
      <c r="B82" s="15" t="s">
        <v>119</v>
      </c>
      <c r="C82" s="71">
        <v>0</v>
      </c>
      <c r="D82" s="71">
        <v>0</v>
      </c>
      <c r="E82" s="71">
        <v>0</v>
      </c>
      <c r="F82" s="71">
        <v>8.9999999999999993E-3</v>
      </c>
      <c r="G82" s="41">
        <f t="shared" si="13"/>
        <v>8.9999999999999993E-3</v>
      </c>
      <c r="I82" s="17"/>
    </row>
    <row r="83" spans="2:9">
      <c r="B83" s="15" t="s">
        <v>120</v>
      </c>
      <c r="C83" s="71">
        <v>0</v>
      </c>
      <c r="D83" s="71">
        <v>0</v>
      </c>
      <c r="E83" s="71">
        <v>7.1999999999999995E-2</v>
      </c>
      <c r="F83" s="71">
        <v>0</v>
      </c>
      <c r="G83" s="41">
        <f t="shared" si="13"/>
        <v>7.1999999999999995E-2</v>
      </c>
      <c r="I83" s="17"/>
    </row>
    <row r="84" spans="2:9">
      <c r="B84" s="15" t="s">
        <v>121</v>
      </c>
      <c r="C84" s="71">
        <v>0</v>
      </c>
      <c r="D84" s="71">
        <v>0</v>
      </c>
      <c r="E84" s="71">
        <v>0.64</v>
      </c>
      <c r="F84" s="71">
        <v>0</v>
      </c>
      <c r="G84" s="41">
        <f t="shared" si="13"/>
        <v>0.64</v>
      </c>
      <c r="I84" s="17"/>
    </row>
    <row r="85" spans="2:9">
      <c r="B85" s="15"/>
      <c r="C85" s="71"/>
      <c r="D85" s="71"/>
      <c r="E85" s="71"/>
      <c r="F85" s="71"/>
      <c r="G85" s="41">
        <f t="shared" si="13"/>
        <v>0</v>
      </c>
      <c r="I85" s="17"/>
    </row>
    <row r="86" spans="2:9">
      <c r="B86" s="15"/>
      <c r="C86" s="71"/>
      <c r="D86" s="71"/>
      <c r="E86" s="71"/>
      <c r="F86" s="71"/>
      <c r="G86" s="41">
        <f t="shared" si="13"/>
        <v>0</v>
      </c>
      <c r="I86" s="17"/>
    </row>
    <row r="87" spans="2:9">
      <c r="B87" s="16"/>
      <c r="C87" s="73"/>
      <c r="D87" s="73"/>
      <c r="E87" s="73"/>
      <c r="F87" s="73"/>
      <c r="G87" s="121">
        <f t="shared" si="13"/>
        <v>0</v>
      </c>
      <c r="I87" s="37"/>
    </row>
  </sheetData>
  <mergeCells count="1">
    <mergeCell ref="B1:C1"/>
  </mergeCells>
  <hyperlinks>
    <hyperlink ref="I16" r:id="rId1" xr:uid="{53DB5404-C520-4830-A09C-58B7736B16B8}"/>
    <hyperlink ref="I22" r:id="rId2" xr:uid="{11078D94-B450-4988-88FD-27716149553C}"/>
    <hyperlink ref="I29" r:id="rId3" xr:uid="{5CCF9047-665C-4330-BE4F-FFF35BA5F0C0}"/>
    <hyperlink ref="I39" r:id="rId4" xr:uid="{A7D7F6A4-7D8C-4CE1-ABFA-48E9C871F74A}"/>
    <hyperlink ref="I65" r:id="rId5" xr:uid="{8EE78CBC-C07F-4FD4-B5DE-E2AD7FAED4C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E308-1E3B-469A-8A6F-CC2AE1DEBAD9}">
  <dimension ref="B2:O28"/>
  <sheetViews>
    <sheetView workbookViewId="0">
      <selection activeCell="A28" sqref="A28"/>
    </sheetView>
  </sheetViews>
  <sheetFormatPr defaultColWidth="8.85546875" defaultRowHeight="15"/>
  <cols>
    <col min="2" max="2" width="11.42578125" customWidth="1"/>
    <col min="8" max="8" width="13.85546875" customWidth="1"/>
  </cols>
  <sheetData>
    <row r="2" spans="2:15">
      <c r="B2" s="153" t="s">
        <v>122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</row>
    <row r="3" spans="2:15">
      <c r="B3" s="1" t="s">
        <v>123</v>
      </c>
      <c r="C3" s="168" t="s">
        <v>124</v>
      </c>
      <c r="D3" s="168"/>
      <c r="E3" s="168"/>
      <c r="F3" s="168"/>
      <c r="G3" s="168"/>
      <c r="H3" s="168"/>
      <c r="I3" s="167" t="s">
        <v>54</v>
      </c>
      <c r="J3" s="168"/>
      <c r="K3" s="168"/>
      <c r="L3" s="168"/>
      <c r="M3" s="168"/>
      <c r="N3" s="168"/>
      <c r="O3" s="169"/>
    </row>
    <row r="4" spans="2:15" ht="45" customHeight="1">
      <c r="B4" s="11"/>
      <c r="C4" s="125"/>
      <c r="D4" s="126"/>
      <c r="E4" s="126"/>
      <c r="F4" s="126"/>
      <c r="G4" s="126"/>
      <c r="H4" s="127"/>
      <c r="I4" s="125"/>
      <c r="J4" s="126"/>
      <c r="K4" s="126"/>
      <c r="L4" s="126"/>
      <c r="M4" s="126"/>
      <c r="N4" s="126"/>
      <c r="O4" s="127"/>
    </row>
    <row r="6" spans="2:15">
      <c r="B6" s="19" t="s">
        <v>123</v>
      </c>
      <c r="C6" s="146" t="s">
        <v>125</v>
      </c>
      <c r="D6" s="146"/>
      <c r="E6" s="146"/>
      <c r="F6" s="146"/>
      <c r="G6" s="146"/>
      <c r="H6" s="146"/>
      <c r="I6" s="147" t="s">
        <v>54</v>
      </c>
      <c r="J6" s="146"/>
      <c r="K6" s="146"/>
      <c r="L6" s="146"/>
      <c r="M6" s="146"/>
      <c r="N6" s="146"/>
      <c r="O6" s="148"/>
    </row>
    <row r="7" spans="2:15" ht="45" customHeight="1">
      <c r="B7" s="11"/>
      <c r="C7" s="125"/>
      <c r="D7" s="126"/>
      <c r="E7" s="126"/>
      <c r="F7" s="126"/>
      <c r="G7" s="126"/>
      <c r="H7" s="127"/>
      <c r="I7" s="125"/>
      <c r="J7" s="126"/>
      <c r="K7" s="126"/>
      <c r="L7" s="126"/>
      <c r="M7" s="126"/>
      <c r="N7" s="126"/>
      <c r="O7" s="127"/>
    </row>
    <row r="9" spans="2:15">
      <c r="B9" s="20" t="s">
        <v>123</v>
      </c>
      <c r="C9" s="143" t="s">
        <v>126</v>
      </c>
      <c r="D9" s="143"/>
      <c r="E9" s="143"/>
      <c r="F9" s="143"/>
      <c r="G9" s="143"/>
      <c r="H9" s="143"/>
      <c r="I9" s="144" t="s">
        <v>54</v>
      </c>
      <c r="J9" s="143"/>
      <c r="K9" s="143"/>
      <c r="L9" s="143"/>
      <c r="M9" s="143"/>
      <c r="N9" s="143"/>
      <c r="O9" s="145"/>
    </row>
    <row r="10" spans="2:15" ht="45" customHeight="1">
      <c r="B10" s="11"/>
      <c r="C10" s="125"/>
      <c r="D10" s="126"/>
      <c r="E10" s="126"/>
      <c r="F10" s="126"/>
      <c r="G10" s="126"/>
      <c r="H10" s="127"/>
      <c r="I10" s="125"/>
      <c r="J10" s="126"/>
      <c r="K10" s="126"/>
      <c r="L10" s="126"/>
      <c r="M10" s="126"/>
      <c r="N10" s="126"/>
      <c r="O10" s="127"/>
    </row>
    <row r="12" spans="2:15">
      <c r="B12" s="22" t="s">
        <v>123</v>
      </c>
      <c r="C12" s="131" t="s">
        <v>127</v>
      </c>
      <c r="D12" s="131"/>
      <c r="E12" s="131"/>
      <c r="F12" s="131"/>
      <c r="G12" s="131"/>
      <c r="H12" s="131"/>
      <c r="I12" s="132" t="s">
        <v>54</v>
      </c>
      <c r="J12" s="131"/>
      <c r="K12" s="131"/>
      <c r="L12" s="131"/>
      <c r="M12" s="131"/>
      <c r="N12" s="131"/>
      <c r="O12" s="133"/>
    </row>
    <row r="13" spans="2:15" ht="45" customHeight="1">
      <c r="B13" s="11"/>
      <c r="C13" s="125"/>
      <c r="D13" s="126"/>
      <c r="E13" s="126"/>
      <c r="F13" s="126"/>
      <c r="G13" s="126"/>
      <c r="H13" s="127"/>
      <c r="I13" s="125"/>
      <c r="J13" s="126"/>
      <c r="K13" s="126"/>
      <c r="L13" s="126"/>
      <c r="M13" s="126"/>
      <c r="N13" s="126"/>
      <c r="O13" s="127"/>
    </row>
    <row r="15" spans="2:15">
      <c r="B15" s="21" t="s">
        <v>123</v>
      </c>
      <c r="C15" s="134" t="s">
        <v>128</v>
      </c>
      <c r="D15" s="134"/>
      <c r="E15" s="134"/>
      <c r="F15" s="134"/>
      <c r="G15" s="134"/>
      <c r="H15" s="134"/>
      <c r="I15" s="135" t="s">
        <v>54</v>
      </c>
      <c r="J15" s="134"/>
      <c r="K15" s="134"/>
      <c r="L15" s="134"/>
      <c r="M15" s="134"/>
      <c r="N15" s="134"/>
      <c r="O15" s="136"/>
    </row>
    <row r="16" spans="2:15" ht="45" customHeight="1">
      <c r="B16" s="11"/>
      <c r="C16" s="125"/>
      <c r="D16" s="126"/>
      <c r="E16" s="126"/>
      <c r="F16" s="126"/>
      <c r="G16" s="126"/>
      <c r="H16" s="127"/>
      <c r="I16" s="125"/>
      <c r="J16" s="126"/>
      <c r="K16" s="126"/>
      <c r="L16" s="126"/>
      <c r="M16" s="126"/>
      <c r="N16" s="126"/>
      <c r="O16" s="127"/>
    </row>
    <row r="18" spans="2:15">
      <c r="B18" s="1" t="s">
        <v>123</v>
      </c>
      <c r="C18" s="168" t="s">
        <v>129</v>
      </c>
      <c r="D18" s="168"/>
      <c r="E18" s="168"/>
      <c r="F18" s="168"/>
      <c r="G18" s="168"/>
      <c r="H18" s="168"/>
      <c r="I18" s="167" t="s">
        <v>54</v>
      </c>
      <c r="J18" s="168"/>
      <c r="K18" s="168"/>
      <c r="L18" s="168"/>
      <c r="M18" s="168"/>
      <c r="N18" s="168"/>
      <c r="O18" s="169"/>
    </row>
    <row r="19" spans="2:15" ht="45" customHeight="1">
      <c r="B19" s="11"/>
      <c r="C19" s="125"/>
      <c r="D19" s="126"/>
      <c r="E19" s="126"/>
      <c r="F19" s="126"/>
      <c r="G19" s="126"/>
      <c r="H19" s="127"/>
      <c r="I19" s="125"/>
      <c r="J19" s="126"/>
      <c r="K19" s="126"/>
      <c r="L19" s="126"/>
      <c r="M19" s="126"/>
      <c r="N19" s="126"/>
      <c r="O19" s="127"/>
    </row>
    <row r="21" spans="2:15">
      <c r="B21" s="19" t="s">
        <v>123</v>
      </c>
      <c r="C21" s="146" t="s">
        <v>130</v>
      </c>
      <c r="D21" s="146"/>
      <c r="E21" s="146"/>
      <c r="F21" s="146"/>
      <c r="G21" s="146"/>
      <c r="H21" s="146"/>
      <c r="I21" s="147" t="s">
        <v>54</v>
      </c>
      <c r="J21" s="146"/>
      <c r="K21" s="146"/>
      <c r="L21" s="146"/>
      <c r="M21" s="146"/>
      <c r="N21" s="146"/>
      <c r="O21" s="148"/>
    </row>
    <row r="22" spans="2:15" ht="45" customHeight="1">
      <c r="B22" s="11"/>
      <c r="C22" s="125"/>
      <c r="D22" s="126"/>
      <c r="E22" s="126"/>
      <c r="F22" s="126"/>
      <c r="G22" s="126"/>
      <c r="H22" s="127"/>
      <c r="I22" s="125"/>
      <c r="J22" s="126"/>
      <c r="K22" s="126"/>
      <c r="L22" s="126"/>
      <c r="M22" s="126"/>
      <c r="N22" s="126"/>
      <c r="O22" s="127"/>
    </row>
    <row r="24" spans="2:15">
      <c r="B24" s="20" t="s">
        <v>123</v>
      </c>
      <c r="C24" s="143" t="s">
        <v>131</v>
      </c>
      <c r="D24" s="143"/>
      <c r="E24" s="143"/>
      <c r="F24" s="143"/>
      <c r="G24" s="143"/>
      <c r="H24" s="143"/>
      <c r="I24" s="144" t="s">
        <v>54</v>
      </c>
      <c r="J24" s="143"/>
      <c r="K24" s="143"/>
      <c r="L24" s="143"/>
      <c r="M24" s="143"/>
      <c r="N24" s="143"/>
      <c r="O24" s="145"/>
    </row>
    <row r="25" spans="2:15" ht="45" customHeight="1">
      <c r="B25" s="11"/>
      <c r="C25" s="125"/>
      <c r="D25" s="126"/>
      <c r="E25" s="126"/>
      <c r="F25" s="126"/>
      <c r="G25" s="126"/>
      <c r="H25" s="127"/>
      <c r="I25" s="125"/>
      <c r="J25" s="126"/>
      <c r="K25" s="126"/>
      <c r="L25" s="126"/>
      <c r="M25" s="126"/>
      <c r="N25" s="126"/>
      <c r="O25" s="127"/>
    </row>
    <row r="27" spans="2:15">
      <c r="B27" s="22" t="s">
        <v>123</v>
      </c>
      <c r="C27" s="131" t="s">
        <v>132</v>
      </c>
      <c r="D27" s="131"/>
      <c r="E27" s="131"/>
      <c r="F27" s="131"/>
      <c r="G27" s="131"/>
      <c r="H27" s="131"/>
      <c r="I27" s="132" t="s">
        <v>54</v>
      </c>
      <c r="J27" s="131"/>
      <c r="K27" s="131"/>
      <c r="L27" s="131"/>
      <c r="M27" s="131"/>
      <c r="N27" s="131"/>
      <c r="O27" s="133"/>
    </row>
    <row r="28" spans="2:15" ht="45" customHeight="1">
      <c r="B28" s="11"/>
      <c r="C28" s="125"/>
      <c r="D28" s="126"/>
      <c r="E28" s="126"/>
      <c r="F28" s="126"/>
      <c r="G28" s="126"/>
      <c r="H28" s="127"/>
      <c r="I28" s="125"/>
      <c r="J28" s="126"/>
      <c r="K28" s="126"/>
      <c r="L28" s="126"/>
      <c r="M28" s="126"/>
      <c r="N28" s="126"/>
      <c r="O28" s="127"/>
    </row>
  </sheetData>
  <mergeCells count="37">
    <mergeCell ref="B2:O2"/>
    <mergeCell ref="C3:H3"/>
    <mergeCell ref="I3:O3"/>
    <mergeCell ref="C4:H4"/>
    <mergeCell ref="I4:O4"/>
    <mergeCell ref="C6:H6"/>
    <mergeCell ref="I6:O6"/>
    <mergeCell ref="C7:H7"/>
    <mergeCell ref="I7:O7"/>
    <mergeCell ref="C9:H9"/>
    <mergeCell ref="I9:O9"/>
    <mergeCell ref="C10:H10"/>
    <mergeCell ref="I10:O10"/>
    <mergeCell ref="C12:H12"/>
    <mergeCell ref="I12:O12"/>
    <mergeCell ref="C13:H13"/>
    <mergeCell ref="I13:O13"/>
    <mergeCell ref="C15:H15"/>
    <mergeCell ref="I15:O15"/>
    <mergeCell ref="C16:H16"/>
    <mergeCell ref="I16:O16"/>
    <mergeCell ref="C18:H18"/>
    <mergeCell ref="I18:O18"/>
    <mergeCell ref="C19:H19"/>
    <mergeCell ref="I19:O19"/>
    <mergeCell ref="C22:H22"/>
    <mergeCell ref="I22:O22"/>
    <mergeCell ref="C21:H21"/>
    <mergeCell ref="I21:O21"/>
    <mergeCell ref="C28:H28"/>
    <mergeCell ref="I28:O28"/>
    <mergeCell ref="C24:H24"/>
    <mergeCell ref="I24:O24"/>
    <mergeCell ref="C25:H25"/>
    <mergeCell ref="I25:O25"/>
    <mergeCell ref="C27:H27"/>
    <mergeCell ref="I27:O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Resource &amp; Narrative</vt:lpstr>
      <vt:lpstr>Metrics &amp; Milestones</vt:lpstr>
      <vt:lpstr>Resources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Sam Skipsey</cp:lastModifiedBy>
  <cp:revision/>
  <dcterms:created xsi:type="dcterms:W3CDTF">2020-06-24T08:48:21Z</dcterms:created>
  <dcterms:modified xsi:type="dcterms:W3CDTF">2022-10-18T09:10:08Z</dcterms:modified>
  <cp:category/>
  <cp:contentStatus/>
</cp:coreProperties>
</file>