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H:\files\excel\PMB\T1 Resources Meeting\"/>
    </mc:Choice>
  </mc:AlternateContent>
  <bookViews>
    <workbookView xWindow="29550" yWindow="255" windowWidth="24450" windowHeight="16470" tabRatio="234"/>
  </bookViews>
  <sheets>
    <sheet name="2021" sheetId="1" r:id="rId1"/>
    <sheet name="Data sources" sheetId="2" r:id="rId2"/>
  </sheets>
  <definedNames>
    <definedName name="_xlnm.Print_Area" localSheetId="0">'2021'!$A$1:$V$106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8" i="1" l="1"/>
  <c r="Q81" i="1" l="1"/>
  <c r="Q80" i="1"/>
  <c r="P80" i="1"/>
  <c r="P81" i="1" s="1"/>
  <c r="O80" i="1"/>
  <c r="O81" i="1" s="1"/>
  <c r="Q79" i="1"/>
  <c r="P79" i="1"/>
  <c r="O79" i="1"/>
  <c r="Q78" i="1"/>
  <c r="Q83" i="1" s="1"/>
  <c r="P78" i="1"/>
  <c r="P83" i="1" s="1"/>
  <c r="O78" i="1"/>
  <c r="O83" i="1" s="1"/>
  <c r="O46" i="1"/>
  <c r="O49" i="1" s="1"/>
  <c r="Q44" i="1"/>
  <c r="P44" i="1"/>
  <c r="O44" i="1"/>
  <c r="Q36" i="1"/>
  <c r="Q46" i="1" s="1"/>
  <c r="Q49" i="1" s="1"/>
  <c r="P36" i="1"/>
  <c r="P46" i="1" s="1"/>
  <c r="P49" i="1" s="1"/>
  <c r="O36" i="1"/>
  <c r="Q17" i="1"/>
  <c r="Q18" i="1" s="1"/>
  <c r="P17" i="1"/>
  <c r="P18" i="1" s="1"/>
  <c r="O17" i="1"/>
  <c r="O18" i="1" s="1"/>
  <c r="Q15" i="1"/>
  <c r="Q16" i="1" s="1"/>
  <c r="P15" i="1"/>
  <c r="P16" i="1" s="1"/>
  <c r="O15" i="1"/>
  <c r="O16" i="1" s="1"/>
  <c r="P19" i="1" l="1"/>
  <c r="P22" i="1" s="1"/>
  <c r="O19" i="1"/>
  <c r="O22" i="1" s="1"/>
  <c r="Q19" i="1"/>
  <c r="Q22" i="1" s="1"/>
  <c r="R15" i="1"/>
  <c r="R80" i="1" l="1"/>
  <c r="N80" i="1"/>
  <c r="M80" i="1"/>
  <c r="L80" i="1"/>
  <c r="K80" i="1"/>
  <c r="J80" i="1"/>
  <c r="I80" i="1"/>
  <c r="H80" i="1"/>
  <c r="G80" i="1"/>
  <c r="F80" i="1"/>
  <c r="E80" i="1"/>
  <c r="D80" i="1"/>
  <c r="N36" i="1"/>
  <c r="M36" i="1"/>
  <c r="L36" i="1"/>
  <c r="K36" i="1"/>
  <c r="J36" i="1"/>
  <c r="I36" i="1"/>
  <c r="H36" i="1"/>
  <c r="G36" i="1"/>
  <c r="F36" i="1"/>
  <c r="E36" i="1"/>
  <c r="N79" i="1" l="1"/>
  <c r="N81" i="1" s="1"/>
  <c r="M79" i="1"/>
  <c r="M81" i="1" s="1"/>
  <c r="L79" i="1"/>
  <c r="L81" i="1" s="1"/>
  <c r="N78" i="1"/>
  <c r="N83" i="1" s="1"/>
  <c r="M78" i="1"/>
  <c r="M83" i="1" s="1"/>
  <c r="L78" i="1"/>
  <c r="L83" i="1" s="1"/>
  <c r="N46" i="1"/>
  <c r="N49" i="1" s="1"/>
  <c r="M46" i="1"/>
  <c r="M49" i="1" s="1"/>
  <c r="L46" i="1"/>
  <c r="L49" i="1" s="1"/>
  <c r="N44" i="1"/>
  <c r="M44" i="1"/>
  <c r="L44" i="1"/>
  <c r="N17" i="1"/>
  <c r="N18" i="1" s="1"/>
  <c r="M17" i="1"/>
  <c r="M18" i="1" s="1"/>
  <c r="L17" i="1"/>
  <c r="L18" i="1" s="1"/>
  <c r="N15" i="1"/>
  <c r="N16" i="1" s="1"/>
  <c r="M15" i="1"/>
  <c r="M16" i="1" s="1"/>
  <c r="L15" i="1"/>
  <c r="L16" i="1" s="1"/>
  <c r="L19" i="1" l="1"/>
  <c r="L22" i="1" s="1"/>
  <c r="M19" i="1"/>
  <c r="M22" i="1" s="1"/>
  <c r="N19" i="1"/>
  <c r="N22" i="1" s="1"/>
  <c r="X13" i="1"/>
  <c r="Y13" i="1" s="1"/>
  <c r="D13" i="1" s="1"/>
  <c r="X11" i="1"/>
  <c r="Y11" i="1" s="1"/>
  <c r="D11" i="1" s="1"/>
  <c r="X12" i="1"/>
  <c r="Y12" i="1" s="1"/>
  <c r="D12" i="1" s="1"/>
  <c r="X7" i="1"/>
  <c r="Y7" i="1" s="1"/>
  <c r="D7" i="1" s="1"/>
  <c r="X8" i="1"/>
  <c r="Y8" i="1" s="1"/>
  <c r="D8" i="1" s="1"/>
  <c r="X9" i="1"/>
  <c r="Y9" i="1" s="1"/>
  <c r="D9" i="1" s="1"/>
  <c r="X60" i="1" l="1"/>
  <c r="X61" i="1"/>
  <c r="X62" i="1"/>
  <c r="X59" i="1"/>
  <c r="X6" i="1" l="1"/>
  <c r="Y6" i="1" s="1"/>
  <c r="D6" i="1" s="1"/>
  <c r="K79" i="1"/>
  <c r="K81" i="1" s="1"/>
  <c r="J79" i="1"/>
  <c r="J81" i="1" s="1"/>
  <c r="I79" i="1"/>
  <c r="I81" i="1" s="1"/>
  <c r="K78" i="1"/>
  <c r="K83" i="1" s="1"/>
  <c r="J78" i="1"/>
  <c r="J83" i="1" s="1"/>
  <c r="I78" i="1"/>
  <c r="I83" i="1" s="1"/>
  <c r="K46" i="1"/>
  <c r="K49" i="1" s="1"/>
  <c r="J46" i="1"/>
  <c r="J49" i="1" s="1"/>
  <c r="I46" i="1"/>
  <c r="I49" i="1" s="1"/>
  <c r="K44" i="1"/>
  <c r="J44" i="1"/>
  <c r="I44" i="1"/>
  <c r="K17" i="1"/>
  <c r="K18" i="1" s="1"/>
  <c r="J17" i="1"/>
  <c r="J18" i="1" s="1"/>
  <c r="I17" i="1"/>
  <c r="I18" i="1" s="1"/>
  <c r="K15" i="1"/>
  <c r="K16" i="1" s="1"/>
  <c r="J15" i="1"/>
  <c r="J16" i="1" s="1"/>
  <c r="I15" i="1"/>
  <c r="I16" i="1" s="1"/>
  <c r="I19" i="1" l="1"/>
  <c r="I22" i="1" s="1"/>
  <c r="J19" i="1"/>
  <c r="J22" i="1" s="1"/>
  <c r="K19" i="1"/>
  <c r="K22" i="1" s="1"/>
  <c r="H15" i="1"/>
  <c r="G15" i="1"/>
  <c r="F15" i="1"/>
  <c r="E15" i="1"/>
  <c r="H17" i="1" l="1"/>
  <c r="H18" i="1" s="1"/>
  <c r="G17" i="1"/>
  <c r="G18" i="1" s="1"/>
  <c r="F17" i="1"/>
  <c r="F18" i="1" s="1"/>
  <c r="H16" i="1"/>
  <c r="G16" i="1"/>
  <c r="F16" i="1"/>
  <c r="H79" i="1"/>
  <c r="H81" i="1" s="1"/>
  <c r="G79" i="1"/>
  <c r="G81" i="1" s="1"/>
  <c r="F79" i="1"/>
  <c r="F81" i="1" s="1"/>
  <c r="H78" i="1"/>
  <c r="H83" i="1" s="1"/>
  <c r="G78" i="1"/>
  <c r="G83" i="1" s="1"/>
  <c r="F78" i="1"/>
  <c r="F83" i="1" s="1"/>
  <c r="H46" i="1"/>
  <c r="H49" i="1" s="1"/>
  <c r="G46" i="1"/>
  <c r="G49" i="1" s="1"/>
  <c r="F46" i="1"/>
  <c r="F49" i="1" s="1"/>
  <c r="H44" i="1"/>
  <c r="G44" i="1"/>
  <c r="F44" i="1"/>
  <c r="H19" i="1" l="1"/>
  <c r="H22" i="1" s="1"/>
  <c r="F19" i="1"/>
  <c r="F22" i="1" s="1"/>
  <c r="G19" i="1"/>
  <c r="G22" i="1" s="1"/>
  <c r="D44" i="1"/>
  <c r="R79" i="1" l="1"/>
  <c r="R81" i="1" s="1"/>
  <c r="R78" i="1"/>
  <c r="R83" i="1" s="1"/>
  <c r="R33" i="1" l="1"/>
  <c r="R34" i="1"/>
  <c r="R35" i="1"/>
  <c r="R32" i="1"/>
  <c r="E44" i="1" l="1"/>
  <c r="C44" i="1"/>
  <c r="Y62" i="1" l="1"/>
  <c r="Y61" i="1"/>
  <c r="Y60" i="1"/>
  <c r="Y59" i="1"/>
  <c r="Y35" i="1"/>
  <c r="Y34" i="1"/>
  <c r="Y33" i="1"/>
  <c r="Y32" i="1"/>
  <c r="T17" i="1" l="1"/>
  <c r="Y63" i="1"/>
  <c r="Y36" i="1"/>
  <c r="R16" i="1" l="1"/>
  <c r="R22" i="1" s="1"/>
  <c r="S81" i="1" l="1"/>
  <c r="U35" i="1" l="1"/>
  <c r="U34" i="1"/>
  <c r="U33" i="1"/>
  <c r="U32" i="1"/>
  <c r="V36" i="1" l="1"/>
  <c r="T45" i="1" l="1"/>
  <c r="D18" i="1" l="1"/>
  <c r="S45" i="1" l="1"/>
  <c r="B56" i="1"/>
  <c r="B29" i="1"/>
  <c r="D79" i="1"/>
  <c r="D81" i="1" s="1"/>
  <c r="D16" i="1"/>
  <c r="D22" i="1" s="1"/>
  <c r="E16" i="1"/>
  <c r="E19" i="1" s="1"/>
  <c r="D17" i="1"/>
  <c r="E17" i="1"/>
  <c r="E18" i="1" s="1"/>
  <c r="E79" i="1"/>
  <c r="E81" i="1" s="1"/>
  <c r="E78" i="1"/>
  <c r="E83" i="1" s="1"/>
  <c r="D78" i="1"/>
  <c r="D83" i="1" s="1"/>
  <c r="E22" i="1" l="1"/>
</calcChain>
</file>

<file path=xl/comments1.xml><?xml version="1.0" encoding="utf-8"?>
<comments xmlns="http://schemas.openxmlformats.org/spreadsheetml/2006/main">
  <authors>
    <author>Peter Gronbech</author>
    <author>gronbech</author>
  </authors>
  <commentList>
    <comment ref="D5" authorId="0" shapeId="0">
      <text>
        <r>
          <rPr>
            <b/>
            <sz val="9"/>
            <color indexed="81"/>
            <rFont val="Tahoma"/>
            <family val="2"/>
          </rPr>
          <t>Peter Gronbech:</t>
        </r>
        <r>
          <rPr>
            <sz val="9"/>
            <color indexed="81"/>
            <rFont val="Tahoma"/>
            <family val="2"/>
          </rPr>
          <t xml:space="preserve">
Let's make this average of last three months data
Currently based on 11.7 HS06 </t>
        </r>
      </text>
    </comment>
    <comment ref="T5" authorId="0" shapeId="0">
      <text>
        <r>
          <rPr>
            <b/>
            <sz val="9"/>
            <color indexed="81"/>
            <rFont val="Tahoma"/>
            <family val="2"/>
          </rPr>
          <t>Peter Gronbech:</t>
        </r>
        <r>
          <rPr>
            <sz val="9"/>
            <color indexed="81"/>
            <rFont val="Tahoma"/>
            <family val="2"/>
          </rPr>
          <t xml:space="preserve">
Dave Britton Word Doc 2022 WLCG Pledges</t>
        </r>
      </text>
    </comment>
    <comment ref="W5" authorId="0" shapeId="0">
      <text>
        <r>
          <rPr>
            <b/>
            <sz val="9"/>
            <color indexed="81"/>
            <rFont val="Tahoma"/>
            <charset val="1"/>
          </rPr>
          <t>Peter Gronbech:</t>
        </r>
        <r>
          <rPr>
            <sz val="9"/>
            <color indexed="81"/>
            <rFont val="Tahoma"/>
            <charset val="1"/>
          </rPr>
          <t xml:space="preserve">
https://accounting.egi.eu/tier1/node/UK-T1-RAL/normelap_processors/VO/DATE/2021/10/2021/12/all/onlyinfrajobs/</t>
        </r>
      </text>
    </comment>
    <comment ref="V21" authorId="1" shapeId="0">
      <text>
        <r>
          <rPr>
            <b/>
            <sz val="9"/>
            <color indexed="81"/>
            <rFont val="Tahoma"/>
            <family val="2"/>
          </rPr>
          <t>data from www.gridpp.rl.ac.uk/capacity</t>
        </r>
      </text>
    </comment>
    <comment ref="D32" authorId="0" shapeId="0">
      <text>
        <r>
          <rPr>
            <b/>
            <sz val="9"/>
            <color indexed="81"/>
            <rFont val="Tahoma"/>
            <charset val="1"/>
          </rPr>
          <t>Peter Gronbech:</t>
        </r>
        <r>
          <rPr>
            <sz val="9"/>
            <color indexed="81"/>
            <rFont val="Tahoma"/>
            <charset val="1"/>
          </rPr>
          <t xml:space="preserve">
https://s3.echo.stfc.ac.uk/srr/storagesummary_2021-04-16.json</t>
        </r>
      </text>
    </comment>
    <comment ref="R46" authorId="1" shapeId="0">
      <text>
        <r>
          <rPr>
            <b/>
            <sz val="9"/>
            <color indexed="81"/>
            <rFont val="Tahoma"/>
            <family val="2"/>
          </rPr>
          <t>data from www.gridpp.rl.ac.uk/capacity</t>
        </r>
      </text>
    </comment>
    <comment ref="R47" authorId="1" shapeId="0">
      <text>
        <r>
          <rPr>
            <b/>
            <sz val="9"/>
            <color indexed="81"/>
            <rFont val="Tahoma"/>
            <family val="2"/>
          </rPr>
          <t>data from www.gridpp.rl.ac.uk/capacity</t>
        </r>
      </text>
    </comment>
    <comment ref="D59" authorId="0" shapeId="0">
      <text>
        <r>
          <rPr>
            <b/>
            <sz val="9"/>
            <color indexed="81"/>
            <rFont val="Tahoma"/>
            <charset val="1"/>
          </rPr>
          <t>Peter Gronbech:</t>
        </r>
        <r>
          <rPr>
            <sz val="9"/>
            <color indexed="81"/>
            <rFont val="Tahoma"/>
            <charset val="1"/>
          </rPr>
          <t xml:space="preserve">
http://www-public.gridpp.rl.ac.uk/tape_accounting/tape_accounting_16042021</t>
        </r>
      </text>
    </comment>
    <comment ref="E60" authorId="0" shapeId="0">
      <text>
        <r>
          <rPr>
            <b/>
            <sz val="9"/>
            <color indexed="81"/>
            <rFont val="Tahoma"/>
            <family val="2"/>
          </rPr>
          <t>Peter Gronbech:</t>
        </r>
        <r>
          <rPr>
            <sz val="9"/>
            <color indexed="81"/>
            <rFont val="Tahoma"/>
            <family val="2"/>
          </rPr>
          <t xml:space="preserve">
FY22 allocation given early</t>
        </r>
      </text>
    </comment>
    <comment ref="U65" authorId="0" shapeId="0">
      <text>
        <r>
          <rPr>
            <b/>
            <sz val="9"/>
            <color indexed="81"/>
            <rFont val="Tahoma"/>
            <charset val="1"/>
          </rPr>
          <t>Peter Gronbech:</t>
        </r>
        <r>
          <rPr>
            <sz val="9"/>
            <color indexed="81"/>
            <rFont val="Tahoma"/>
            <charset val="1"/>
          </rPr>
          <t xml:space="preserve">
Should increase by 2.2 PB/year</t>
        </r>
      </text>
    </comment>
    <comment ref="D68" authorId="0" shapeId="0">
      <text>
        <r>
          <rPr>
            <b/>
            <sz val="9"/>
            <color indexed="81"/>
            <rFont val="Tahoma"/>
            <family val="2"/>
          </rPr>
          <t>Peter Gronbech:</t>
        </r>
        <r>
          <rPr>
            <sz val="9"/>
            <color indexed="81"/>
            <rFont val="Tahoma"/>
            <family val="2"/>
          </rPr>
          <t xml:space="preserve">
grew by 300TB last year</t>
        </r>
      </text>
    </comment>
    <comment ref="U68" authorId="1" shapeId="0">
      <text>
        <r>
          <rPr>
            <b/>
            <sz val="9"/>
            <color indexed="81"/>
            <rFont val="Tahoma"/>
            <family val="2"/>
          </rPr>
          <t>gronbech:</t>
        </r>
        <r>
          <rPr>
            <sz val="9"/>
            <color indexed="81"/>
            <rFont val="Tahoma"/>
            <family val="2"/>
          </rPr>
          <t xml:space="preserve">
email of 060717</t>
        </r>
      </text>
    </comment>
  </commentList>
</comments>
</file>

<file path=xl/sharedStrings.xml><?xml version="1.0" encoding="utf-8"?>
<sst xmlns="http://schemas.openxmlformats.org/spreadsheetml/2006/main" count="95" uniqueCount="78">
  <si>
    <t>CPU (HEPSPEC06)</t>
  </si>
  <si>
    <t>ALICE</t>
  </si>
  <si>
    <t>ATLAS</t>
  </si>
  <si>
    <t>CMS</t>
  </si>
  <si>
    <t>LHCb</t>
  </si>
  <si>
    <t>ILC</t>
  </si>
  <si>
    <t>MICE</t>
  </si>
  <si>
    <t>T2K</t>
  </si>
  <si>
    <t>SNO+</t>
  </si>
  <si>
    <t>TOTAL</t>
  </si>
  <si>
    <t>Usually 5% - set to zero for now</t>
  </si>
  <si>
    <t>CURR CAPACITY</t>
  </si>
  <si>
    <t>HEADROOM</t>
  </si>
  <si>
    <t>DISK(TeraBytes)</t>
  </si>
  <si>
    <t>TAPE(TeraBytes)</t>
  </si>
  <si>
    <t>Notes:</t>
  </si>
  <si>
    <t>VO requirements</t>
  </si>
  <si>
    <t>Estimated Capacity dependant on next purchase</t>
  </si>
  <si>
    <t>DiRAC</t>
  </si>
  <si>
    <t>Note increased allocation (over the pledge value agreed by the PMB Nov 2015)</t>
  </si>
  <si>
    <t xml:space="preserve">LCG Total </t>
  </si>
  <si>
    <t>Echo CURR CAPACITY</t>
  </si>
  <si>
    <t>Echo HEADROOM</t>
  </si>
  <si>
    <t>95% of pledge into disk for each VO.  5% of pledge into tape buffers</t>
  </si>
  <si>
    <t>SOLID</t>
  </si>
  <si>
    <t>Need to check the total allocatable</t>
  </si>
  <si>
    <t>NA62</t>
  </si>
  <si>
    <t>Echo TOTAL Allocated</t>
  </si>
  <si>
    <t>Sum of Non-LHC</t>
  </si>
  <si>
    <t>DUNE</t>
  </si>
  <si>
    <t>LSST</t>
  </si>
  <si>
    <t>(Includes  LiGO?, SKAtelescope…)</t>
  </si>
  <si>
    <t>Alloc</t>
  </si>
  <si>
    <t>LSST no formal request currently (Dec 2020).</t>
  </si>
  <si>
    <t xml:space="preserve"> WLCG 2021 pledge</t>
  </si>
  <si>
    <t>Allocation for remaining non-lhc</t>
  </si>
  <si>
    <t>Overhead</t>
  </si>
  <si>
    <t>Apr
2022</t>
  </si>
  <si>
    <t xml:space="preserve">ALICE </t>
  </si>
  <si>
    <t xml:space="preserve">ATLAS </t>
  </si>
  <si>
    <t xml:space="preserve">CMS </t>
  </si>
  <si>
    <t xml:space="preserve">LHCb </t>
  </si>
  <si>
    <t>WLCG 2022 pledge</t>
  </si>
  <si>
    <t>WLCG 21 Pledge</t>
  </si>
  <si>
    <t xml:space="preserve"> WLCG 2022 Pledge</t>
  </si>
  <si>
    <t>WLCG 2022 Pledge</t>
  </si>
  <si>
    <t>Quarters HS06 Wallclock Hours</t>
  </si>
  <si>
    <t>GridPP6 percentage</t>
  </si>
  <si>
    <t xml:space="preserve">2022 global target </t>
  </si>
  <si>
    <t>Average /month</t>
  </si>
  <si>
    <t>Average Usage last quarter</t>
  </si>
  <si>
    <t>HS06 CPU Equivalent</t>
  </si>
  <si>
    <t>NA62 agreed new allocation Nov 21</t>
  </si>
  <si>
    <t xml:space="preserve">1. WLCG pledges to be taken from CRIC </t>
  </si>
  <si>
    <t>GRIDPP - UK Tier 1 Experiment Requests: 2022</t>
  </si>
  <si>
    <t>UK Tier 1 Requests  - 2022</t>
  </si>
  <si>
    <t>GridPP Non-LHC VOs</t>
  </si>
  <si>
    <t>Agreed increase in CMS Tape allocation to 20600 for FY21/22 knowing FY23 pledge will be higher</t>
  </si>
  <si>
    <t>Non-LHC Total</t>
  </si>
  <si>
    <t>Percentage non-LHC</t>
  </si>
  <si>
    <t>MINOS</t>
  </si>
  <si>
    <t>New allocation 7.7PB Apr 22</t>
  </si>
  <si>
    <t>Raising SNO+ to 500 inline with usage</t>
  </si>
  <si>
    <t>Request to expand this out for main users</t>
  </si>
  <si>
    <t>Raised to 2000 from April</t>
  </si>
  <si>
    <t>All the usage figures are available online:</t>
  </si>
  <si>
    <t>They then all get pulled into CRIC, where they are also available:</t>
  </si>
  <si>
    <t>http://wlcg-cric.cern.ch/wlcg/reporting/tier1/report/</t>
  </si>
  <si>
    <t xml:space="preserve">CPU: </t>
  </si>
  <si>
    <t>Disk:</t>
  </si>
  <si>
    <t>Tape:</t>
  </si>
  <si>
    <t>https://s3.echo.stfc.ac.uk/srr/storagesummary_2021-04-16.json</t>
  </si>
  <si>
    <t>http://www-public.gridpp.rl.ac.uk/tape_accounting/tape_accounting_16042021</t>
  </si>
  <si>
    <t>https://accounting.egi.eu/tier1/node/UK-T1-RAL/normelap_processors/VO/DATE/2021/10/2021/12/lhc/onlyinfrajobs/</t>
  </si>
  <si>
    <t xml:space="preserve">Dune </t>
  </si>
  <si>
    <t>Non GridPP Communities Allocation  (IRIS)</t>
  </si>
  <si>
    <t>Q122 data</t>
  </si>
  <si>
    <t>Apr 22 Used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</si>
</sst>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%"/>
  </numFmts>
  <fonts count="33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b/>
      <sz val="8"/>
      <name val="Arial"/>
      <family val="2"/>
    </font>
    <font>
      <b/>
      <sz val="10"/>
      <color rgb="FFC00000"/>
      <name val="Arial"/>
      <family val="2"/>
    </font>
    <font>
      <b/>
      <i/>
      <sz val="10"/>
      <name val="Arial"/>
      <family val="2"/>
    </font>
    <font>
      <sz val="10"/>
      <color theme="1"/>
      <name val="Arial"/>
      <family val="2"/>
    </font>
    <font>
      <sz val="10"/>
      <color rgb="FF660066"/>
      <name val="Arial"/>
      <family val="2"/>
    </font>
    <font>
      <sz val="10"/>
      <color rgb="FFC00000"/>
      <name val="Arial"/>
      <family val="2"/>
    </font>
    <font>
      <i/>
      <sz val="8"/>
      <color rgb="FFC00000"/>
      <name val="Arial"/>
      <family val="2"/>
    </font>
    <font>
      <i/>
      <sz val="8"/>
      <name val="Arial"/>
      <family val="2"/>
    </font>
    <font>
      <b/>
      <i/>
      <sz val="10"/>
      <color theme="1"/>
      <name val="Arial"/>
      <family val="2"/>
    </font>
    <font>
      <sz val="10"/>
      <color rgb="FFFF0000"/>
      <name val="Arial"/>
      <family val="2"/>
    </font>
    <font>
      <i/>
      <sz val="8"/>
      <color indexed="10"/>
      <name val="Arial"/>
      <family val="2"/>
    </font>
    <font>
      <b/>
      <sz val="10"/>
      <color indexed="8"/>
      <name val="Arial"/>
      <family val="2"/>
    </font>
    <font>
      <i/>
      <sz val="10"/>
      <color rgb="FFC00000"/>
      <name val="Arial"/>
      <family val="2"/>
    </font>
    <font>
      <sz val="10"/>
      <name val="Times New Roman"/>
      <family val="1"/>
    </font>
    <font>
      <b/>
      <i/>
      <sz val="8"/>
      <name val="Arial"/>
      <family val="2"/>
    </font>
    <font>
      <sz val="10"/>
      <color indexed="10"/>
      <name val="Arial"/>
      <family val="2"/>
    </font>
    <font>
      <b/>
      <sz val="9"/>
      <name val="Arial"/>
      <family val="2"/>
    </font>
    <font>
      <b/>
      <sz val="10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2"/>
      <color rgb="FFC00000"/>
      <name val="Arial"/>
      <family val="2"/>
    </font>
    <font>
      <i/>
      <sz val="9"/>
      <color rgb="FFC00000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8"/>
      <color rgb="FFC00000"/>
      <name val="Arial"/>
      <family val="2"/>
    </font>
    <font>
      <sz val="12"/>
      <name val="Times New Roman"/>
      <family val="1"/>
    </font>
    <font>
      <u/>
      <sz val="10"/>
      <color theme="10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indexed="22"/>
        <bgColor indexed="22"/>
      </patternFill>
    </fill>
    <fill>
      <patternFill patternType="solid">
        <fgColor rgb="FFFFCCFF"/>
        <bgColor indexed="64"/>
      </patternFill>
    </fill>
    <fill>
      <patternFill patternType="gray0625"/>
    </fill>
    <fill>
      <patternFill patternType="solid">
        <fgColor rgb="FFFFFFCC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CFFCC"/>
        <bgColor indexed="64"/>
      </patternFill>
    </fill>
    <fill>
      <patternFill patternType="gray0625">
        <bgColor rgb="FFCCFFCC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gray0625">
        <bgColor indexed="9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71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theme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/>
      <top/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/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theme="1"/>
      </bottom>
      <diagonal/>
    </border>
    <border>
      <left/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theme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ck">
        <color auto="1"/>
      </right>
      <top style="thin">
        <color auto="1"/>
      </top>
      <bottom/>
      <diagonal/>
    </border>
    <border>
      <left style="thick">
        <color auto="1"/>
      </left>
      <right style="thick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theme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/>
      <diagonal/>
    </border>
    <border>
      <left style="thin">
        <color theme="1"/>
      </left>
      <right style="thick">
        <color auto="1"/>
      </right>
      <top style="thick">
        <color theme="1"/>
      </top>
      <bottom style="thin">
        <color auto="1"/>
      </bottom>
      <diagonal/>
    </border>
    <border>
      <left/>
      <right/>
      <top style="thick">
        <color theme="1"/>
      </top>
      <bottom style="thin">
        <color auto="1"/>
      </bottom>
      <diagonal/>
    </border>
    <border>
      <left style="thin">
        <color theme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theme="1"/>
      </left>
      <right style="thick">
        <color auto="1"/>
      </right>
      <top/>
      <bottom style="thin">
        <color auto="1"/>
      </bottom>
      <diagonal/>
    </border>
    <border>
      <left style="thin">
        <color theme="1"/>
      </left>
      <right style="thick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/>
      <top style="thin">
        <color auto="1"/>
      </top>
      <bottom/>
      <diagonal/>
    </border>
    <border>
      <left style="thick">
        <color auto="1"/>
      </left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ck">
        <color theme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thin">
        <color theme="1"/>
      </left>
      <right style="thick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ck">
        <color auto="1"/>
      </right>
      <top style="thin">
        <color auto="1"/>
      </top>
      <bottom style="medium">
        <color indexed="64"/>
      </bottom>
      <diagonal/>
    </border>
    <border>
      <left style="thick">
        <color auto="1"/>
      </left>
      <right/>
      <top style="thin">
        <color auto="1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32" fillId="0" borderId="0" applyNumberFormat="0" applyFill="0" applyBorder="0" applyAlignment="0" applyProtection="0"/>
  </cellStyleXfs>
  <cellXfs count="338">
    <xf numFmtId="0" fontId="0" fillId="0" borderId="0" xfId="0"/>
    <xf numFmtId="0" fontId="0" fillId="0" borderId="0" xfId="0" applyAlignment="1"/>
    <xf numFmtId="49" fontId="3" fillId="0" borderId="0" xfId="0" applyNumberFormat="1" applyFont="1" applyFill="1" applyBorder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0" fillId="0" borderId="0" xfId="0" applyFill="1" applyBorder="1" applyAlignment="1"/>
    <xf numFmtId="0" fontId="3" fillId="0" borderId="0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/>
    </xf>
    <xf numFmtId="0" fontId="6" fillId="4" borderId="6" xfId="0" applyNumberFormat="1" applyFont="1" applyFill="1" applyBorder="1" applyAlignment="1">
      <alignment horizontal="center" vertical="top" wrapText="1"/>
    </xf>
    <xf numFmtId="0" fontId="6" fillId="0" borderId="7" xfId="0" applyNumberFormat="1" applyFont="1" applyFill="1" applyBorder="1" applyAlignment="1">
      <alignment horizontal="center" vertical="center" wrapText="1"/>
    </xf>
    <xf numFmtId="17" fontId="6" fillId="5" borderId="8" xfId="0" applyNumberFormat="1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8" fillId="0" borderId="11" xfId="0" applyFont="1" applyBorder="1"/>
    <xf numFmtId="0" fontId="8" fillId="4" borderId="11" xfId="0" applyFont="1" applyFill="1" applyBorder="1"/>
    <xf numFmtId="164" fontId="1" fillId="0" borderId="12" xfId="0" applyNumberFormat="1" applyFont="1" applyFill="1" applyBorder="1"/>
    <xf numFmtId="0" fontId="9" fillId="0" borderId="13" xfId="0" applyNumberFormat="1" applyFont="1" applyFill="1" applyBorder="1"/>
    <xf numFmtId="0" fontId="12" fillId="0" borderId="0" xfId="0" applyFont="1" applyBorder="1" applyAlignment="1">
      <alignment horizontal="right"/>
    </xf>
    <xf numFmtId="0" fontId="0" fillId="0" borderId="0" xfId="0" applyBorder="1"/>
    <xf numFmtId="0" fontId="8" fillId="0" borderId="22" xfId="0" applyFont="1" applyBorder="1"/>
    <xf numFmtId="0" fontId="8" fillId="4" borderId="22" xfId="0" applyFont="1" applyFill="1" applyBorder="1"/>
    <xf numFmtId="1" fontId="1" fillId="7" borderId="29" xfId="0" applyNumberFormat="1" applyFont="1" applyFill="1" applyBorder="1"/>
    <xf numFmtId="1" fontId="1" fillId="3" borderId="29" xfId="0" applyNumberFormat="1" applyFont="1" applyFill="1" applyBorder="1"/>
    <xf numFmtId="0" fontId="14" fillId="0" borderId="22" xfId="0" applyFont="1" applyBorder="1"/>
    <xf numFmtId="0" fontId="14" fillId="4" borderId="22" xfId="0" applyFont="1" applyFill="1" applyBorder="1"/>
    <xf numFmtId="0" fontId="12" fillId="0" borderId="0" xfId="0" applyFont="1" applyAlignment="1">
      <alignment horizontal="right"/>
    </xf>
    <xf numFmtId="0" fontId="9" fillId="0" borderId="24" xfId="0" applyFont="1" applyBorder="1"/>
    <xf numFmtId="0" fontId="9" fillId="0" borderId="22" xfId="0" applyFont="1" applyBorder="1"/>
    <xf numFmtId="0" fontId="0" fillId="0" borderId="24" xfId="0" applyBorder="1"/>
    <xf numFmtId="0" fontId="0" fillId="0" borderId="28" xfId="0" applyBorder="1"/>
    <xf numFmtId="0" fontId="0" fillId="0" borderId="26" xfId="0" applyBorder="1"/>
    <xf numFmtId="0" fontId="8" fillId="0" borderId="33" xfId="0" applyFont="1" applyBorder="1"/>
    <xf numFmtId="0" fontId="8" fillId="4" borderId="33" xfId="0" applyFont="1" applyFill="1" applyBorder="1"/>
    <xf numFmtId="0" fontId="0" fillId="0" borderId="35" xfId="0" applyBorder="1"/>
    <xf numFmtId="0" fontId="0" fillId="0" borderId="30" xfId="0" applyBorder="1"/>
    <xf numFmtId="0" fontId="0" fillId="0" borderId="31" xfId="0" applyBorder="1"/>
    <xf numFmtId="0" fontId="0" fillId="0" borderId="36" xfId="0" applyBorder="1"/>
    <xf numFmtId="0" fontId="0" fillId="0" borderId="33" xfId="0" applyBorder="1"/>
    <xf numFmtId="0" fontId="2" fillId="8" borderId="20" xfId="0" applyFont="1" applyFill="1" applyBorder="1"/>
    <xf numFmtId="0" fontId="2" fillId="9" borderId="20" xfId="0" applyFont="1" applyFill="1" applyBorder="1"/>
    <xf numFmtId="1" fontId="2" fillId="8" borderId="18" xfId="0" applyNumberFormat="1" applyFont="1" applyFill="1" applyBorder="1"/>
    <xf numFmtId="0" fontId="2" fillId="6" borderId="16" xfId="0" applyFont="1" applyFill="1" applyBorder="1"/>
    <xf numFmtId="0" fontId="2" fillId="6" borderId="17" xfId="0" applyFont="1" applyFill="1" applyBorder="1"/>
    <xf numFmtId="0" fontId="2" fillId="6" borderId="19" xfId="0" applyFont="1" applyFill="1" applyBorder="1"/>
    <xf numFmtId="0" fontId="7" fillId="6" borderId="20" xfId="0" applyFont="1" applyFill="1" applyBorder="1"/>
    <xf numFmtId="0" fontId="1" fillId="7" borderId="11" xfId="0" applyFont="1" applyFill="1" applyBorder="1"/>
    <xf numFmtId="1" fontId="1" fillId="7" borderId="24" xfId="0" applyNumberFormat="1" applyFont="1" applyFill="1" applyBorder="1"/>
    <xf numFmtId="1" fontId="1" fillId="7" borderId="28" xfId="0" applyNumberFormat="1" applyFont="1" applyFill="1" applyBorder="1"/>
    <xf numFmtId="1" fontId="1" fillId="7" borderId="26" xfId="0" applyNumberFormat="1" applyFont="1" applyFill="1" applyBorder="1"/>
    <xf numFmtId="1" fontId="11" fillId="7" borderId="11" xfId="0" applyNumberFormat="1" applyFont="1" applyFill="1" applyBorder="1"/>
    <xf numFmtId="0" fontId="1" fillId="3" borderId="11" xfId="0" applyFont="1" applyFill="1" applyBorder="1"/>
    <xf numFmtId="1" fontId="1" fillId="3" borderId="26" xfId="0" applyNumberFormat="1" applyFont="1" applyFill="1" applyBorder="1"/>
    <xf numFmtId="1" fontId="1" fillId="3" borderId="28" xfId="0" applyNumberFormat="1" applyFont="1" applyFill="1" applyBorder="1"/>
    <xf numFmtId="0" fontId="5" fillId="11" borderId="11" xfId="0" applyFont="1" applyFill="1" applyBorder="1"/>
    <xf numFmtId="0" fontId="5" fillId="4" borderId="11" xfId="0" applyFont="1" applyFill="1" applyBorder="1"/>
    <xf numFmtId="1" fontId="5" fillId="0" borderId="14" xfId="0" applyNumberFormat="1" applyFont="1" applyFill="1" applyBorder="1"/>
    <xf numFmtId="1" fontId="5" fillId="0" borderId="24" xfId="0" applyNumberFormat="1" applyFont="1" applyFill="1" applyBorder="1"/>
    <xf numFmtId="1" fontId="5" fillId="11" borderId="26" xfId="0" applyNumberFormat="1" applyFont="1" applyFill="1" applyBorder="1"/>
    <xf numFmtId="1" fontId="5" fillId="11" borderId="24" xfId="0" applyNumberFormat="1" applyFont="1" applyFill="1" applyBorder="1"/>
    <xf numFmtId="1" fontId="5" fillId="11" borderId="11" xfId="0" applyNumberFormat="1" applyFont="1" applyFill="1" applyBorder="1"/>
    <xf numFmtId="1" fontId="5" fillId="11" borderId="29" xfId="0" applyNumberFormat="1" applyFont="1" applyFill="1" applyBorder="1"/>
    <xf numFmtId="164" fontId="5" fillId="0" borderId="14" xfId="0" applyNumberFormat="1" applyFont="1" applyFill="1" applyBorder="1"/>
    <xf numFmtId="164" fontId="5" fillId="0" borderId="24" xfId="0" applyNumberFormat="1" applyFont="1" applyFill="1" applyBorder="1"/>
    <xf numFmtId="164" fontId="5" fillId="0" borderId="28" xfId="0" applyNumberFormat="1" applyFont="1" applyFill="1" applyBorder="1"/>
    <xf numFmtId="164" fontId="5" fillId="0" borderId="26" xfId="0" applyNumberFormat="1" applyFont="1" applyFill="1" applyBorder="1"/>
    <xf numFmtId="164" fontId="5" fillId="0" borderId="11" xfId="0" applyNumberFormat="1" applyFont="1" applyFill="1" applyBorder="1"/>
    <xf numFmtId="0" fontId="16" fillId="0" borderId="0" xfId="0" applyFont="1"/>
    <xf numFmtId="0" fontId="2" fillId="0" borderId="22" xfId="0" applyFont="1" applyBorder="1"/>
    <xf numFmtId="0" fontId="2" fillId="4" borderId="22" xfId="0" applyFont="1" applyFill="1" applyBorder="1"/>
    <xf numFmtId="1" fontId="17" fillId="0" borderId="25" xfId="0" applyNumberFormat="1" applyFont="1" applyFill="1" applyBorder="1"/>
    <xf numFmtId="1" fontId="17" fillId="0" borderId="24" xfId="0" applyNumberFormat="1" applyFont="1" applyFill="1" applyBorder="1"/>
    <xf numFmtId="49" fontId="2" fillId="11" borderId="29" xfId="0" applyNumberFormat="1" applyFont="1" applyFill="1" applyBorder="1"/>
    <xf numFmtId="0" fontId="18" fillId="0" borderId="0" xfId="0" applyFont="1"/>
    <xf numFmtId="0" fontId="2" fillId="0" borderId="38" xfId="0" applyFont="1" applyBorder="1"/>
    <xf numFmtId="0" fontId="2" fillId="4" borderId="38" xfId="0" applyFont="1" applyFill="1" applyBorder="1"/>
    <xf numFmtId="1" fontId="2" fillId="0" borderId="39" xfId="0" applyNumberFormat="1" applyFont="1" applyFill="1" applyBorder="1"/>
    <xf numFmtId="1" fontId="2" fillId="0" borderId="35" xfId="0" applyNumberFormat="1" applyFont="1" applyFill="1" applyBorder="1"/>
    <xf numFmtId="1" fontId="2" fillId="11" borderId="40" xfId="0" applyNumberFormat="1" applyFont="1" applyFill="1" applyBorder="1"/>
    <xf numFmtId="1" fontId="2" fillId="11" borderId="41" xfId="0" applyNumberFormat="1" applyFont="1" applyFill="1" applyBorder="1"/>
    <xf numFmtId="1" fontId="2" fillId="11" borderId="42" xfId="0" applyNumberFormat="1" applyFont="1" applyFill="1" applyBorder="1"/>
    <xf numFmtId="0" fontId="1" fillId="0" borderId="0" xfId="0" applyFont="1"/>
    <xf numFmtId="164" fontId="1" fillId="0" borderId="0" xfId="0" applyNumberFormat="1" applyFont="1"/>
    <xf numFmtId="0" fontId="1" fillId="0" borderId="0" xfId="0" applyFont="1" applyBorder="1"/>
    <xf numFmtId="0" fontId="19" fillId="0" borderId="0" xfId="0" applyFont="1" applyBorder="1" applyAlignment="1"/>
    <xf numFmtId="0" fontId="19" fillId="0" borderId="0" xfId="0" applyFont="1" applyAlignment="1"/>
    <xf numFmtId="0" fontId="8" fillId="0" borderId="0" xfId="0" applyFont="1"/>
    <xf numFmtId="0" fontId="6" fillId="0" borderId="6" xfId="0" applyNumberFormat="1" applyFont="1" applyFill="1" applyBorder="1" applyAlignment="1">
      <alignment horizontal="center" vertical="center" wrapText="1"/>
    </xf>
    <xf numFmtId="0" fontId="9" fillId="0" borderId="43" xfId="0" applyFont="1" applyFill="1" applyBorder="1"/>
    <xf numFmtId="0" fontId="0" fillId="0" borderId="43" xfId="0" applyBorder="1"/>
    <xf numFmtId="0" fontId="9" fillId="0" borderId="43" xfId="0" applyFont="1" applyBorder="1"/>
    <xf numFmtId="0" fontId="15" fillId="0" borderId="31" xfId="0" applyFont="1" applyBorder="1"/>
    <xf numFmtId="0" fontId="15" fillId="0" borderId="30" xfId="0" applyFont="1" applyBorder="1"/>
    <xf numFmtId="0" fontId="15" fillId="0" borderId="36" xfId="0" applyFont="1" applyBorder="1"/>
    <xf numFmtId="0" fontId="2" fillId="6" borderId="20" xfId="0" applyFont="1" applyFill="1" applyBorder="1"/>
    <xf numFmtId="0" fontId="5" fillId="0" borderId="28" xfId="0" applyFont="1" applyFill="1" applyBorder="1"/>
    <xf numFmtId="0" fontId="5" fillId="0" borderId="15" xfId="0" applyFont="1" applyFill="1" applyBorder="1"/>
    <xf numFmtId="0" fontId="5" fillId="0" borderId="26" xfId="0" applyFont="1" applyFill="1" applyBorder="1"/>
    <xf numFmtId="0" fontId="5" fillId="0" borderId="24" xfId="0" applyFont="1" applyFill="1" applyBorder="1"/>
    <xf numFmtId="0" fontId="8" fillId="0" borderId="0" xfId="0" applyFont="1" applyBorder="1"/>
    <xf numFmtId="164" fontId="2" fillId="0" borderId="0" xfId="0" applyNumberFormat="1" applyFont="1" applyBorder="1"/>
    <xf numFmtId="0" fontId="2" fillId="0" borderId="0" xfId="0" applyFont="1" applyFill="1" applyBorder="1"/>
    <xf numFmtId="0" fontId="2" fillId="4" borderId="6" xfId="0" applyFont="1" applyFill="1" applyBorder="1" applyAlignment="1">
      <alignment horizontal="center"/>
    </xf>
    <xf numFmtId="0" fontId="9" fillId="0" borderId="45" xfId="0" applyFont="1" applyFill="1" applyBorder="1"/>
    <xf numFmtId="0" fontId="10" fillId="0" borderId="46" xfId="0" applyFont="1" applyFill="1" applyBorder="1"/>
    <xf numFmtId="0" fontId="21" fillId="0" borderId="0" xfId="0" applyFont="1" applyAlignment="1">
      <alignment horizontal="center"/>
    </xf>
    <xf numFmtId="0" fontId="15" fillId="0" borderId="0" xfId="0" applyFont="1"/>
    <xf numFmtId="0" fontId="5" fillId="0" borderId="0" xfId="0" applyFont="1" applyAlignment="1">
      <alignment horizontal="right"/>
    </xf>
    <xf numFmtId="0" fontId="0" fillId="0" borderId="47" xfId="0" applyBorder="1"/>
    <xf numFmtId="0" fontId="8" fillId="9" borderId="20" xfId="0" applyFont="1" applyFill="1" applyBorder="1"/>
    <xf numFmtId="1" fontId="2" fillId="6" borderId="16" xfId="0" applyNumberFormat="1" applyFont="1" applyFill="1" applyBorder="1"/>
    <xf numFmtId="1" fontId="2" fillId="6" borderId="17" xfId="0" applyNumberFormat="1" applyFont="1" applyFill="1" applyBorder="1"/>
    <xf numFmtId="1" fontId="2" fillId="6" borderId="19" xfId="0" applyNumberFormat="1" applyFont="1" applyFill="1" applyBorder="1"/>
    <xf numFmtId="0" fontId="8" fillId="7" borderId="22" xfId="0" applyFont="1" applyFill="1" applyBorder="1"/>
    <xf numFmtId="0" fontId="5" fillId="3" borderId="11" xfId="0" applyFont="1" applyFill="1" applyBorder="1"/>
    <xf numFmtId="1" fontId="5" fillId="3" borderId="25" xfId="0" applyNumberFormat="1" applyFont="1" applyFill="1" applyBorder="1" applyAlignment="1">
      <alignment horizontal="right"/>
    </xf>
    <xf numFmtId="1" fontId="5" fillId="3" borderId="29" xfId="0" applyNumberFormat="1" applyFont="1" applyFill="1" applyBorder="1" applyAlignment="1"/>
    <xf numFmtId="0" fontId="5" fillId="12" borderId="11" xfId="0" applyFont="1" applyFill="1" applyBorder="1"/>
    <xf numFmtId="164" fontId="2" fillId="11" borderId="24" xfId="0" applyNumberFormat="1" applyFont="1" applyFill="1" applyBorder="1"/>
    <xf numFmtId="164" fontId="22" fillId="11" borderId="40" xfId="0" applyNumberFormat="1" applyFont="1" applyFill="1" applyBorder="1"/>
    <xf numFmtId="164" fontId="22" fillId="11" borderId="42" xfId="0" applyNumberFormat="1" applyFont="1" applyFill="1" applyBorder="1"/>
    <xf numFmtId="164" fontId="2" fillId="11" borderId="35" xfId="0" applyNumberFormat="1" applyFont="1" applyFill="1" applyBorder="1"/>
    <xf numFmtId="0" fontId="2" fillId="0" borderId="0" xfId="0" applyFont="1" applyBorder="1"/>
    <xf numFmtId="164" fontId="2" fillId="0" borderId="0" xfId="0" applyNumberFormat="1" applyFont="1" applyFill="1" applyBorder="1"/>
    <xf numFmtId="0" fontId="0" fillId="0" borderId="2" xfId="0" applyBorder="1" applyAlignment="1"/>
    <xf numFmtId="17" fontId="2" fillId="0" borderId="9" xfId="0" applyNumberFormat="1" applyFont="1" applyFill="1" applyBorder="1" applyAlignment="1">
      <alignment horizontal="center" vertical="center" wrapText="1"/>
    </xf>
    <xf numFmtId="0" fontId="9" fillId="0" borderId="24" xfId="0" applyFont="1" applyFill="1" applyBorder="1"/>
    <xf numFmtId="0" fontId="10" fillId="0" borderId="28" xfId="0" applyFont="1" applyFill="1" applyBorder="1"/>
    <xf numFmtId="0" fontId="9" fillId="0" borderId="28" xfId="0" applyFont="1" applyFill="1" applyBorder="1"/>
    <xf numFmtId="0" fontId="9" fillId="0" borderId="26" xfId="0" applyFont="1" applyFill="1" applyBorder="1"/>
    <xf numFmtId="1" fontId="5" fillId="11" borderId="28" xfId="0" applyNumberFormat="1" applyFont="1" applyFill="1" applyBorder="1"/>
    <xf numFmtId="0" fontId="9" fillId="0" borderId="27" xfId="0" applyFont="1" applyFill="1" applyBorder="1"/>
    <xf numFmtId="0" fontId="15" fillId="0" borderId="0" xfId="0" applyFont="1"/>
    <xf numFmtId="1" fontId="0" fillId="0" borderId="0" xfId="0" applyNumberFormat="1" applyAlignment="1"/>
    <xf numFmtId="0" fontId="0" fillId="0" borderId="0" xfId="0" applyAlignment="1"/>
    <xf numFmtId="0" fontId="19" fillId="0" borderId="0" xfId="0" applyFont="1" applyAlignment="1"/>
    <xf numFmtId="0" fontId="0" fillId="0" borderId="5" xfId="0" applyBorder="1" applyAlignment="1">
      <alignment horizontal="center"/>
    </xf>
    <xf numFmtId="17" fontId="2" fillId="0" borderId="48" xfId="0" applyNumberFormat="1" applyFont="1" applyFill="1" applyBorder="1" applyAlignment="1">
      <alignment horizontal="center" vertical="center" wrapText="1"/>
    </xf>
    <xf numFmtId="0" fontId="0" fillId="0" borderId="0" xfId="0" applyFill="1" applyBorder="1"/>
    <xf numFmtId="164" fontId="0" fillId="0" borderId="32" xfId="0" applyNumberFormat="1" applyFont="1" applyFill="1" applyBorder="1"/>
    <xf numFmtId="164" fontId="0" fillId="0" borderId="26" xfId="0" applyNumberFormat="1" applyFont="1" applyFill="1" applyBorder="1"/>
    <xf numFmtId="164" fontId="0" fillId="0" borderId="28" xfId="0" applyNumberFormat="1" applyFont="1" applyFill="1" applyBorder="1"/>
    <xf numFmtId="164" fontId="0" fillId="0" borderId="24" xfId="0" applyNumberFormat="1" applyFont="1" applyFill="1" applyBorder="1"/>
    <xf numFmtId="0" fontId="0" fillId="10" borderId="11" xfId="0" applyFont="1" applyFill="1" applyBorder="1"/>
    <xf numFmtId="0" fontId="0" fillId="3" borderId="11" xfId="0" applyFont="1" applyFill="1" applyBorder="1"/>
    <xf numFmtId="0" fontId="13" fillId="0" borderId="0" xfId="0" applyFont="1" applyBorder="1" applyAlignment="1">
      <alignment horizontal="right"/>
    </xf>
    <xf numFmtId="0" fontId="9" fillId="0" borderId="28" xfId="0" applyFont="1" applyBorder="1"/>
    <xf numFmtId="0" fontId="9" fillId="0" borderId="26" xfId="0" applyFont="1" applyBorder="1"/>
    <xf numFmtId="0" fontId="9" fillId="0" borderId="24" xfId="0" applyFont="1" applyBorder="1"/>
    <xf numFmtId="0" fontId="9" fillId="0" borderId="22" xfId="0" applyFont="1" applyBorder="1"/>
    <xf numFmtId="0" fontId="26" fillId="0" borderId="0" xfId="0" applyFont="1" applyAlignment="1">
      <alignment horizontal="right"/>
    </xf>
    <xf numFmtId="0" fontId="2" fillId="0" borderId="0" xfId="0" applyFont="1" applyAlignment="1">
      <alignment horizontal="center" wrapText="1"/>
    </xf>
    <xf numFmtId="0" fontId="0" fillId="0" borderId="38" xfId="0" applyBorder="1"/>
    <xf numFmtId="1" fontId="1" fillId="0" borderId="12" xfId="0" applyNumberFormat="1" applyFont="1" applyFill="1" applyBorder="1"/>
    <xf numFmtId="1" fontId="2" fillId="8" borderId="37" xfId="0" applyNumberFormat="1" applyFont="1" applyFill="1" applyBorder="1"/>
    <xf numFmtId="1" fontId="1" fillId="7" borderId="14" xfId="0" applyNumberFormat="1" applyFont="1" applyFill="1" applyBorder="1"/>
    <xf numFmtId="1" fontId="10" fillId="0" borderId="12" xfId="0" applyNumberFormat="1" applyFont="1" applyBorder="1"/>
    <xf numFmtId="1" fontId="9" fillId="0" borderId="43" xfId="0" applyNumberFormat="1" applyFont="1" applyFill="1" applyBorder="1"/>
    <xf numFmtId="1" fontId="10" fillId="0" borderId="23" xfId="0" applyNumberFormat="1" applyFont="1" applyFill="1" applyBorder="1"/>
    <xf numFmtId="1" fontId="10" fillId="0" borderId="29" xfId="0" applyNumberFormat="1" applyFont="1" applyFill="1" applyBorder="1"/>
    <xf numFmtId="0" fontId="0" fillId="0" borderId="32" xfId="0" applyBorder="1"/>
    <xf numFmtId="0" fontId="9" fillId="0" borderId="32" xfId="0" applyFont="1" applyBorder="1"/>
    <xf numFmtId="0" fontId="0" fillId="0" borderId="0" xfId="0" applyFill="1"/>
    <xf numFmtId="0" fontId="0" fillId="0" borderId="25" xfId="0" applyBorder="1"/>
    <xf numFmtId="0" fontId="0" fillId="0" borderId="0" xfId="0" applyAlignment="1"/>
    <xf numFmtId="0" fontId="19" fillId="0" borderId="0" xfId="0" applyFont="1" applyAlignment="1"/>
    <xf numFmtId="1" fontId="5" fillId="11" borderId="0" xfId="0" applyNumberFormat="1" applyFont="1" applyFill="1" applyBorder="1"/>
    <xf numFmtId="49" fontId="2" fillId="11" borderId="0" xfId="0" applyNumberFormat="1" applyFont="1" applyFill="1" applyBorder="1"/>
    <xf numFmtId="164" fontId="2" fillId="11" borderId="0" xfId="0" applyNumberFormat="1" applyFont="1" applyFill="1" applyBorder="1"/>
    <xf numFmtId="0" fontId="0" fillId="0" borderId="0" xfId="0" applyBorder="1" applyAlignment="1"/>
    <xf numFmtId="1" fontId="0" fillId="0" borderId="0" xfId="0" applyNumberFormat="1"/>
    <xf numFmtId="0" fontId="17" fillId="0" borderId="27" xfId="0" applyFont="1" applyBorder="1"/>
    <xf numFmtId="0" fontId="17" fillId="0" borderId="24" xfId="0" applyFont="1" applyBorder="1"/>
    <xf numFmtId="0" fontId="9" fillId="0" borderId="31" xfId="0" applyFont="1" applyFill="1" applyBorder="1"/>
    <xf numFmtId="0" fontId="2" fillId="13" borderId="20" xfId="0" applyFont="1" applyFill="1" applyBorder="1"/>
    <xf numFmtId="1" fontId="2" fillId="13" borderId="19" xfId="0" applyNumberFormat="1" applyFont="1" applyFill="1" applyBorder="1"/>
    <xf numFmtId="0" fontId="5" fillId="0" borderId="25" xfId="0" applyFont="1" applyFill="1" applyBorder="1"/>
    <xf numFmtId="1" fontId="2" fillId="13" borderId="16" xfId="0" applyNumberFormat="1" applyFont="1" applyFill="1" applyBorder="1"/>
    <xf numFmtId="1" fontId="2" fillId="13" borderId="17" xfId="0" applyNumberFormat="1" applyFont="1" applyFill="1" applyBorder="1"/>
    <xf numFmtId="164" fontId="2" fillId="0" borderId="26" xfId="0" applyNumberFormat="1" applyFont="1" applyBorder="1"/>
    <xf numFmtId="0" fontId="8" fillId="0" borderId="25" xfId="0" applyFont="1" applyBorder="1"/>
    <xf numFmtId="0" fontId="8" fillId="0" borderId="40" xfId="0" applyFont="1" applyBorder="1"/>
    <xf numFmtId="164" fontId="2" fillId="0" borderId="41" xfId="0" applyNumberFormat="1" applyFont="1" applyBorder="1"/>
    <xf numFmtId="1" fontId="1" fillId="0" borderId="28" xfId="0" applyNumberFormat="1" applyFont="1" applyFill="1" applyBorder="1"/>
    <xf numFmtId="164" fontId="1" fillId="0" borderId="30" xfId="0" applyNumberFormat="1" applyFont="1" applyFill="1" applyBorder="1"/>
    <xf numFmtId="164" fontId="11" fillId="0" borderId="30" xfId="0" applyNumberFormat="1" applyFont="1" applyFill="1" applyBorder="1"/>
    <xf numFmtId="0" fontId="5" fillId="0" borderId="51" xfId="0" applyFont="1" applyFill="1" applyBorder="1"/>
    <xf numFmtId="0" fontId="2" fillId="0" borderId="24" xfId="0" applyFont="1" applyFill="1" applyBorder="1"/>
    <xf numFmtId="0" fontId="2" fillId="0" borderId="35" xfId="0" applyFont="1" applyFill="1" applyBorder="1"/>
    <xf numFmtId="1" fontId="2" fillId="13" borderId="37" xfId="0" applyNumberFormat="1" applyFont="1" applyFill="1" applyBorder="1"/>
    <xf numFmtId="0" fontId="19" fillId="0" borderId="0" xfId="0" applyFont="1" applyAlignment="1">
      <alignment horizontal="left"/>
    </xf>
    <xf numFmtId="0" fontId="19" fillId="0" borderId="0" xfId="0" applyFont="1" applyAlignment="1"/>
    <xf numFmtId="0" fontId="0" fillId="0" borderId="0" xfId="0" applyFill="1" applyAlignment="1"/>
    <xf numFmtId="1" fontId="1" fillId="0" borderId="51" xfId="0" applyNumberFormat="1" applyFont="1" applyFill="1" applyBorder="1"/>
    <xf numFmtId="1" fontId="9" fillId="0" borderId="52" xfId="0" applyNumberFormat="1" applyFont="1" applyBorder="1"/>
    <xf numFmtId="1" fontId="10" fillId="0" borderId="21" xfId="0" applyNumberFormat="1" applyFont="1" applyBorder="1"/>
    <xf numFmtId="1" fontId="9" fillId="0" borderId="53" xfId="0" applyNumberFormat="1" applyFont="1" applyFill="1" applyBorder="1"/>
    <xf numFmtId="1" fontId="10" fillId="0" borderId="54" xfId="0" applyNumberFormat="1" applyFont="1" applyFill="1" applyBorder="1"/>
    <xf numFmtId="1" fontId="10" fillId="0" borderId="32" xfId="0" applyNumberFormat="1" applyFont="1" applyFill="1" applyBorder="1"/>
    <xf numFmtId="0" fontId="8" fillId="0" borderId="38" xfId="0" applyFont="1" applyBorder="1"/>
    <xf numFmtId="1" fontId="1" fillId="0" borderId="40" xfId="0" applyNumberFormat="1" applyFont="1" applyFill="1" applyBorder="1"/>
    <xf numFmtId="1" fontId="1" fillId="0" borderId="55" xfId="0" applyNumberFormat="1" applyFont="1" applyFill="1" applyBorder="1"/>
    <xf numFmtId="1" fontId="9" fillId="0" borderId="47" xfId="0" applyNumberFormat="1" applyFont="1" applyFill="1" applyBorder="1"/>
    <xf numFmtId="1" fontId="10" fillId="0" borderId="55" xfId="0" applyNumberFormat="1" applyFont="1" applyFill="1" applyBorder="1"/>
    <xf numFmtId="1" fontId="10" fillId="0" borderId="42" xfId="0" applyNumberFormat="1" applyFont="1" applyFill="1" applyBorder="1"/>
    <xf numFmtId="0" fontId="1" fillId="0" borderId="24" xfId="0" applyFont="1" applyFill="1" applyBorder="1"/>
    <xf numFmtId="0" fontId="9" fillId="14" borderId="34" xfId="0" applyFont="1" applyFill="1" applyBorder="1"/>
    <xf numFmtId="0" fontId="1" fillId="0" borderId="34" xfId="0" applyFont="1" applyFill="1" applyBorder="1"/>
    <xf numFmtId="0" fontId="12" fillId="0" borderId="0" xfId="0" applyFont="1" applyAlignment="1">
      <alignment horizontal="right" wrapText="1"/>
    </xf>
    <xf numFmtId="0" fontId="0" fillId="15" borderId="0" xfId="0" applyFill="1"/>
    <xf numFmtId="0" fontId="6" fillId="15" borderId="0" xfId="0" applyFont="1" applyFill="1" applyBorder="1" applyAlignment="1">
      <alignment horizontal="center" vertical="center" wrapText="1"/>
    </xf>
    <xf numFmtId="0" fontId="8" fillId="0" borderId="56" xfId="0" applyFont="1" applyBorder="1"/>
    <xf numFmtId="0" fontId="9" fillId="0" borderId="34" xfId="0" applyFont="1" applyFill="1" applyBorder="1"/>
    <xf numFmtId="0" fontId="27" fillId="0" borderId="0" xfId="0" applyFont="1" applyAlignment="1">
      <alignment horizontal="right"/>
    </xf>
    <xf numFmtId="1" fontId="1" fillId="3" borderId="14" xfId="0" applyNumberFormat="1" applyFont="1" applyFill="1" applyBorder="1"/>
    <xf numFmtId="0" fontId="0" fillId="0" borderId="0" xfId="0" applyAlignment="1"/>
    <xf numFmtId="0" fontId="11" fillId="0" borderId="50" xfId="0" applyFont="1" applyFill="1" applyBorder="1"/>
    <xf numFmtId="0" fontId="9" fillId="0" borderId="50" xfId="0" applyFont="1" applyBorder="1"/>
    <xf numFmtId="0" fontId="0" fillId="0" borderId="50" xfId="0" applyBorder="1"/>
    <xf numFmtId="0" fontId="0" fillId="0" borderId="57" xfId="0" applyBorder="1"/>
    <xf numFmtId="164" fontId="0" fillId="0" borderId="57" xfId="0" applyNumberFormat="1" applyFont="1" applyFill="1" applyBorder="1"/>
    <xf numFmtId="164" fontId="11" fillId="3" borderId="58" xfId="0" applyNumberFormat="1" applyFont="1" applyFill="1" applyBorder="1"/>
    <xf numFmtId="0" fontId="0" fillId="15" borderId="26" xfId="0" applyFill="1" applyBorder="1"/>
    <xf numFmtId="0" fontId="0" fillId="15" borderId="59" xfId="0" applyFill="1" applyBorder="1"/>
    <xf numFmtId="0" fontId="2" fillId="16" borderId="26" xfId="0" applyFont="1" applyFill="1" applyBorder="1"/>
    <xf numFmtId="0" fontId="0" fillId="16" borderId="26" xfId="0" applyFill="1" applyBorder="1"/>
    <xf numFmtId="0" fontId="2" fillId="16" borderId="26" xfId="0" applyFont="1" applyFill="1" applyBorder="1" applyAlignment="1">
      <alignment horizontal="center"/>
    </xf>
    <xf numFmtId="0" fontId="9" fillId="0" borderId="60" xfId="0" applyNumberFormat="1" applyFont="1" applyFill="1" applyBorder="1"/>
    <xf numFmtId="0" fontId="2" fillId="0" borderId="0" xfId="0" applyFont="1" applyFill="1" applyAlignment="1">
      <alignment horizontal="center"/>
    </xf>
    <xf numFmtId="0" fontId="7" fillId="0" borderId="62" xfId="0" applyFont="1" applyFill="1" applyBorder="1" applyAlignment="1">
      <alignment horizontal="center" vertical="center" wrapText="1"/>
    </xf>
    <xf numFmtId="0" fontId="2" fillId="15" borderId="62" xfId="0" applyFont="1" applyFill="1" applyBorder="1" applyAlignment="1">
      <alignment wrapText="1"/>
    </xf>
    <xf numFmtId="0" fontId="0" fillId="15" borderId="61" xfId="0" applyFill="1" applyBorder="1"/>
    <xf numFmtId="1" fontId="1" fillId="16" borderId="23" xfId="0" applyNumberFormat="1" applyFont="1" applyFill="1" applyBorder="1"/>
    <xf numFmtId="0" fontId="0" fillId="0" borderId="5" xfId="0" applyFill="1" applyBorder="1" applyAlignment="1"/>
    <xf numFmtId="0" fontId="20" fillId="0" borderId="0" xfId="0" applyNumberFormat="1" applyFont="1" applyFill="1" applyAlignment="1"/>
    <xf numFmtId="0" fontId="11" fillId="0" borderId="1" xfId="0" applyFont="1" applyFill="1" applyBorder="1"/>
    <xf numFmtId="0" fontId="11" fillId="0" borderId="28" xfId="0" applyFont="1" applyFill="1" applyBorder="1"/>
    <xf numFmtId="0" fontId="20" fillId="0" borderId="0" xfId="0" applyNumberFormat="1" applyFont="1" applyFill="1" applyAlignment="1"/>
    <xf numFmtId="0" fontId="0" fillId="0" borderId="0" xfId="0" applyFill="1" applyAlignment="1"/>
    <xf numFmtId="0" fontId="0" fillId="0" borderId="0" xfId="0" applyFill="1" applyBorder="1" applyAlignment="1"/>
    <xf numFmtId="0" fontId="6" fillId="17" borderId="0" xfId="0" applyFont="1" applyFill="1" applyBorder="1" applyAlignment="1">
      <alignment horizontal="center" vertical="center" wrapText="1"/>
    </xf>
    <xf numFmtId="0" fontId="0" fillId="17" borderId="0" xfId="0" applyFill="1"/>
    <xf numFmtId="0" fontId="0" fillId="17" borderId="59" xfId="0" applyFill="1" applyBorder="1"/>
    <xf numFmtId="0" fontId="2" fillId="16" borderId="26" xfId="0" applyFont="1" applyFill="1" applyBorder="1" applyAlignment="1">
      <alignment wrapText="1"/>
    </xf>
    <xf numFmtId="0" fontId="6" fillId="16" borderId="26" xfId="0" applyFont="1" applyFill="1" applyBorder="1" applyAlignment="1">
      <alignment wrapText="1"/>
    </xf>
    <xf numFmtId="0" fontId="2" fillId="17" borderId="62" xfId="0" applyFont="1" applyFill="1" applyBorder="1" applyAlignment="1">
      <alignment wrapText="1"/>
    </xf>
    <xf numFmtId="0" fontId="0" fillId="17" borderId="26" xfId="0" applyFill="1" applyBorder="1"/>
    <xf numFmtId="1" fontId="1" fillId="17" borderId="23" xfId="0" applyNumberFormat="1" applyFont="1" applyFill="1" applyBorder="1"/>
    <xf numFmtId="1" fontId="0" fillId="16" borderId="26" xfId="0" applyNumberFormat="1" applyFill="1" applyBorder="1" applyAlignment="1">
      <alignment horizontal="right"/>
    </xf>
    <xf numFmtId="0" fontId="2" fillId="0" borderId="0" xfId="0" applyFont="1" applyFill="1" applyBorder="1" applyAlignment="1">
      <alignment horizontal="center"/>
    </xf>
    <xf numFmtId="9" fontId="0" fillId="0" borderId="0" xfId="0" applyNumberFormat="1" applyBorder="1"/>
    <xf numFmtId="10" fontId="0" fillId="0" borderId="0" xfId="0" applyNumberFormat="1" applyBorder="1"/>
    <xf numFmtId="10" fontId="0" fillId="0" borderId="0" xfId="0" applyNumberFormat="1"/>
    <xf numFmtId="1" fontId="0" fillId="0" borderId="0" xfId="0" applyNumberFormat="1" applyBorder="1"/>
    <xf numFmtId="1" fontId="0" fillId="17" borderId="61" xfId="0" applyNumberFormat="1" applyFill="1" applyBorder="1"/>
    <xf numFmtId="1" fontId="0" fillId="17" borderId="0" xfId="0" applyNumberFormat="1" applyFill="1"/>
    <xf numFmtId="164" fontId="1" fillId="0" borderId="0" xfId="0" applyNumberFormat="1" applyFont="1" applyFill="1" applyBorder="1"/>
    <xf numFmtId="0" fontId="0" fillId="10" borderId="20" xfId="0" applyFont="1" applyFill="1" applyBorder="1"/>
    <xf numFmtId="1" fontId="1" fillId="7" borderId="16" xfId="0" applyNumberFormat="1" applyFont="1" applyFill="1" applyBorder="1"/>
    <xf numFmtId="1" fontId="1" fillId="7" borderId="37" xfId="0" applyNumberFormat="1" applyFont="1" applyFill="1" applyBorder="1"/>
    <xf numFmtId="1" fontId="1" fillId="7" borderId="18" xfId="0" applyNumberFormat="1" applyFont="1" applyFill="1" applyBorder="1"/>
    <xf numFmtId="1" fontId="1" fillId="7" borderId="17" xfId="0" applyNumberFormat="1" applyFont="1" applyFill="1" applyBorder="1"/>
    <xf numFmtId="1" fontId="1" fillId="7" borderId="19" xfId="0" applyNumberFormat="1" applyFont="1" applyFill="1" applyBorder="1"/>
    <xf numFmtId="1" fontId="2" fillId="13" borderId="18" xfId="0" applyNumberFormat="1" applyFont="1" applyFill="1" applyBorder="1"/>
    <xf numFmtId="0" fontId="9" fillId="14" borderId="24" xfId="0" applyFont="1" applyFill="1" applyBorder="1"/>
    <xf numFmtId="1" fontId="0" fillId="19" borderId="61" xfId="0" applyNumberFormat="1" applyFill="1" applyBorder="1"/>
    <xf numFmtId="0" fontId="0" fillId="19" borderId="0" xfId="0" applyFill="1"/>
    <xf numFmtId="0" fontId="0" fillId="0" borderId="28" xfId="0" applyFill="1" applyBorder="1"/>
    <xf numFmtId="1" fontId="17" fillId="0" borderId="28" xfId="0" applyNumberFormat="1" applyFont="1" applyBorder="1"/>
    <xf numFmtId="1" fontId="17" fillId="0" borderId="26" xfId="0" applyNumberFormat="1" applyFont="1" applyBorder="1"/>
    <xf numFmtId="1" fontId="17" fillId="0" borderId="23" xfId="0" applyNumberFormat="1" applyFont="1" applyBorder="1"/>
    <xf numFmtId="1" fontId="17" fillId="0" borderId="50" xfId="0" applyNumberFormat="1" applyFont="1" applyBorder="1"/>
    <xf numFmtId="0" fontId="3" fillId="0" borderId="0" xfId="0" applyFont="1" applyAlignment="1">
      <alignment horizontal="left"/>
    </xf>
    <xf numFmtId="1" fontId="0" fillId="17" borderId="59" xfId="0" applyNumberFormat="1" applyFill="1" applyBorder="1"/>
    <xf numFmtId="0" fontId="0" fillId="20" borderId="59" xfId="0" applyFill="1" applyBorder="1"/>
    <xf numFmtId="1" fontId="0" fillId="0" borderId="30" xfId="0" applyNumberFormat="1" applyBorder="1"/>
    <xf numFmtId="1" fontId="0" fillId="0" borderId="31" xfId="0" applyNumberFormat="1" applyBorder="1"/>
    <xf numFmtId="1" fontId="0" fillId="0" borderId="36" xfId="0" applyNumberFormat="1" applyBorder="1"/>
    <xf numFmtId="165" fontId="0" fillId="0" borderId="0" xfId="0" applyNumberFormat="1"/>
    <xf numFmtId="165" fontId="0" fillId="0" borderId="0" xfId="0" applyNumberFormat="1" applyBorder="1"/>
    <xf numFmtId="0" fontId="30" fillId="0" borderId="0" xfId="0" applyFont="1" applyAlignment="1">
      <alignment horizontal="right"/>
    </xf>
    <xf numFmtId="0" fontId="10" fillId="20" borderId="28" xfId="0" applyFont="1" applyFill="1" applyBorder="1"/>
    <xf numFmtId="0" fontId="10" fillId="20" borderId="23" xfId="0" applyFont="1" applyFill="1" applyBorder="1"/>
    <xf numFmtId="1" fontId="9" fillId="0" borderId="32" xfId="0" applyNumberFormat="1" applyFont="1" applyBorder="1"/>
    <xf numFmtId="1" fontId="1" fillId="0" borderId="34" xfId="0" applyNumberFormat="1" applyFont="1" applyFill="1" applyBorder="1"/>
    <xf numFmtId="1" fontId="9" fillId="0" borderId="31" xfId="0" applyNumberFormat="1" applyFont="1" applyFill="1" applyBorder="1"/>
    <xf numFmtId="1" fontId="1" fillId="0" borderId="24" xfId="0" applyNumberFormat="1" applyFont="1" applyFill="1" applyBorder="1"/>
    <xf numFmtId="1" fontId="2" fillId="0" borderId="40" xfId="0" applyNumberFormat="1" applyFont="1" applyFill="1" applyBorder="1"/>
    <xf numFmtId="1" fontId="2" fillId="0" borderId="41" xfId="0" applyNumberFormat="1" applyFont="1" applyFill="1" applyBorder="1"/>
    <xf numFmtId="0" fontId="10" fillId="18" borderId="28" xfId="0" applyFont="1" applyFill="1" applyBorder="1"/>
    <xf numFmtId="0" fontId="10" fillId="18" borderId="26" xfId="0" applyFont="1" applyFill="1" applyBorder="1"/>
    <xf numFmtId="0" fontId="10" fillId="18" borderId="29" xfId="0" applyFont="1" applyFill="1" applyBorder="1"/>
    <xf numFmtId="0" fontId="8" fillId="0" borderId="22" xfId="0" applyFont="1" applyFill="1" applyBorder="1"/>
    <xf numFmtId="0" fontId="0" fillId="0" borderId="43" xfId="0" applyFill="1" applyBorder="1"/>
    <xf numFmtId="0" fontId="0" fillId="0" borderId="26" xfId="0" applyFill="1" applyBorder="1"/>
    <xf numFmtId="0" fontId="0" fillId="0" borderId="24" xfId="0" applyFill="1" applyBorder="1"/>
    <xf numFmtId="0" fontId="0" fillId="0" borderId="50" xfId="0" applyFill="1" applyBorder="1"/>
    <xf numFmtId="0" fontId="9" fillId="0" borderId="52" xfId="0" applyFont="1" applyBorder="1"/>
    <xf numFmtId="0" fontId="0" fillId="0" borderId="14" xfId="0" applyFont="1" applyBorder="1"/>
    <xf numFmtId="0" fontId="0" fillId="0" borderId="15" xfId="0" applyFont="1" applyBorder="1"/>
    <xf numFmtId="0" fontId="0" fillId="0" borderId="58" xfId="0" applyFont="1" applyBorder="1"/>
    <xf numFmtId="0" fontId="0" fillId="17" borderId="61" xfId="0" applyFill="1" applyBorder="1"/>
    <xf numFmtId="0" fontId="8" fillId="0" borderId="65" xfId="0" applyFont="1" applyBorder="1"/>
    <xf numFmtId="0" fontId="8" fillId="4" borderId="65" xfId="0" applyFont="1" applyFill="1" applyBorder="1"/>
    <xf numFmtId="1" fontId="1" fillId="0" borderId="66" xfId="0" applyNumberFormat="1" applyFont="1" applyFill="1" applyBorder="1"/>
    <xf numFmtId="0" fontId="9" fillId="0" borderId="67" xfId="0" applyFont="1" applyFill="1" applyBorder="1"/>
    <xf numFmtId="0" fontId="10" fillId="20" borderId="64" xfId="0" applyFont="1" applyFill="1" applyBorder="1"/>
    <xf numFmtId="0" fontId="10" fillId="20" borderId="68" xfId="0" applyFont="1" applyFill="1" applyBorder="1"/>
    <xf numFmtId="0" fontId="10" fillId="20" borderId="69" xfId="0" applyFont="1" applyFill="1" applyBorder="1"/>
    <xf numFmtId="0" fontId="11" fillId="0" borderId="70" xfId="0" applyFont="1" applyFill="1" applyBorder="1"/>
    <xf numFmtId="0" fontId="0" fillId="15" borderId="68" xfId="0" applyFill="1" applyBorder="1"/>
    <xf numFmtId="1" fontId="0" fillId="17" borderId="68" xfId="0" applyNumberFormat="1" applyFill="1" applyBorder="1"/>
    <xf numFmtId="0" fontId="8" fillId="0" borderId="33" xfId="0" applyFont="1" applyFill="1" applyBorder="1"/>
    <xf numFmtId="0" fontId="0" fillId="0" borderId="32" xfId="0" applyFill="1" applyBorder="1"/>
    <xf numFmtId="9" fontId="5" fillId="0" borderId="25" xfId="0" applyNumberFormat="1" applyFont="1" applyFill="1" applyBorder="1" applyAlignment="1">
      <alignment horizontal="right"/>
    </xf>
    <xf numFmtId="164" fontId="22" fillId="0" borderId="40" xfId="0" applyNumberFormat="1" applyFont="1" applyFill="1" applyBorder="1"/>
    <xf numFmtId="164" fontId="22" fillId="0" borderId="41" xfId="0" applyNumberFormat="1" applyFont="1" applyFill="1" applyBorder="1"/>
    <xf numFmtId="164" fontId="22" fillId="0" borderId="42" xfId="0" applyNumberFormat="1" applyFont="1" applyFill="1" applyBorder="1"/>
    <xf numFmtId="9" fontId="5" fillId="0" borderId="29" xfId="0" applyNumberFormat="1" applyFont="1" applyFill="1" applyBorder="1" applyAlignment="1">
      <alignment horizontal="right"/>
    </xf>
    <xf numFmtId="9" fontId="5" fillId="11" borderId="28" xfId="0" applyNumberFormat="1" applyFont="1" applyFill="1" applyBorder="1"/>
    <xf numFmtId="9" fontId="5" fillId="11" borderId="26" xfId="0" applyNumberFormat="1" applyFont="1" applyFill="1" applyBorder="1"/>
    <xf numFmtId="9" fontId="5" fillId="11" borderId="24" xfId="0" applyNumberFormat="1" applyFont="1" applyFill="1" applyBorder="1"/>
    <xf numFmtId="9" fontId="5" fillId="11" borderId="58" xfId="0" applyNumberFormat="1" applyFont="1" applyFill="1" applyBorder="1"/>
    <xf numFmtId="0" fontId="8" fillId="0" borderId="0" xfId="0" applyFont="1" applyFill="1"/>
    <xf numFmtId="1" fontId="0" fillId="0" borderId="0" xfId="0" applyNumberFormat="1" applyFill="1" applyAlignment="1"/>
    <xf numFmtId="1" fontId="0" fillId="0" borderId="33" xfId="0" applyNumberFormat="1" applyBorder="1"/>
    <xf numFmtId="0" fontId="2" fillId="0" borderId="0" xfId="0" applyFont="1" applyAlignment="1"/>
    <xf numFmtId="0" fontId="0" fillId="0" borderId="0" xfId="0" applyAlignment="1"/>
    <xf numFmtId="0" fontId="23" fillId="0" borderId="0" xfId="0" applyFont="1" applyBorder="1" applyAlignment="1"/>
    <xf numFmtId="0" fontId="4" fillId="2" borderId="1" xfId="0" applyFont="1" applyFill="1" applyBorder="1" applyAlignment="1">
      <alignment horizontal="left"/>
    </xf>
    <xf numFmtId="0" fontId="4" fillId="2" borderId="2" xfId="0" applyFont="1" applyFill="1" applyBorder="1" applyAlignment="1">
      <alignment horizontal="left"/>
    </xf>
    <xf numFmtId="0" fontId="4" fillId="2" borderId="3" xfId="0" applyFont="1" applyFill="1" applyBorder="1" applyAlignment="1">
      <alignment horizontal="left"/>
    </xf>
    <xf numFmtId="0" fontId="4" fillId="2" borderId="4" xfId="0" applyFont="1" applyFill="1" applyBorder="1" applyAlignment="1">
      <alignment horizontal="left"/>
    </xf>
    <xf numFmtId="0" fontId="4" fillId="2" borderId="0" xfId="0" applyFont="1" applyFill="1" applyBorder="1" applyAlignment="1">
      <alignment horizontal="left"/>
    </xf>
    <xf numFmtId="0" fontId="4" fillId="2" borderId="49" xfId="0" applyFont="1" applyFill="1" applyBorder="1" applyAlignment="1">
      <alignment horizontal="left"/>
    </xf>
    <xf numFmtId="0" fontId="4" fillId="2" borderId="44" xfId="0" applyFont="1" applyFill="1" applyBorder="1" applyAlignment="1">
      <alignment horizontal="left"/>
    </xf>
    <xf numFmtId="0" fontId="2" fillId="0" borderId="63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31" fillId="0" borderId="0" xfId="0" applyFont="1" applyAlignment="1">
      <alignment vertical="center"/>
    </xf>
    <xf numFmtId="0" fontId="32" fillId="0" borderId="0" xfId="2" applyAlignment="1">
      <alignment vertical="center"/>
    </xf>
  </cellXfs>
  <cellStyles count="3">
    <cellStyle name="Hyperlink" xfId="2" builtinId="8"/>
    <cellStyle name="Normal" xfId="0" builtinId="0"/>
    <cellStyle name="Normal 2" xfId="1"/>
  </cellStyles>
  <dxfs count="6"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.bin"/><Relationship Id="rId3" Type="http://schemas.openxmlformats.org/officeDocument/2006/relationships/hyperlink" Target="http://www-public.gridpp.rl.ac.uk/tape_accounting/tape_accounting_16042021" TargetMode="External"/><Relationship Id="rId7" Type="http://schemas.openxmlformats.org/officeDocument/2006/relationships/hyperlink" Target="https://accounting.egi.eu/tier1/node/UK-T1-RAL/normelap_processors/VO/DATE/2021/10/2021/12/lhc/onlyinfrajobs/" TargetMode="External"/><Relationship Id="rId2" Type="http://schemas.openxmlformats.org/officeDocument/2006/relationships/hyperlink" Target="https://s3.echo.stfc.ac.uk/srr/storagesummary_2021-04-16.json" TargetMode="External"/><Relationship Id="rId1" Type="http://schemas.openxmlformats.org/officeDocument/2006/relationships/hyperlink" Target="https://accounting.egi.eu/egi/site/RAL-LCG2/elap_processors/VO/DATE/2019/1/2020/1/egi/onlyinfrajobs/" TargetMode="External"/><Relationship Id="rId6" Type="http://schemas.openxmlformats.org/officeDocument/2006/relationships/hyperlink" Target="http://wlcg-cric.cern.ch/wlcg/reporting/tier1/report/" TargetMode="External"/><Relationship Id="rId5" Type="http://schemas.openxmlformats.org/officeDocument/2006/relationships/hyperlink" Target="http://www-public.gridpp.rl.ac.uk/tape_accounting/tape_accounting_16042021" TargetMode="External"/><Relationship Id="rId4" Type="http://schemas.openxmlformats.org/officeDocument/2006/relationships/hyperlink" Target="https://s3.echo.stfc.ac.uk/srr/storagesummary_2021-04-16.jso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Q135"/>
  <sheetViews>
    <sheetView tabSelected="1" topLeftCell="A38" zoomScale="90" zoomScaleNormal="90" workbookViewId="0">
      <selection activeCell="K53" sqref="K53"/>
    </sheetView>
  </sheetViews>
  <sheetFormatPr defaultColWidth="8.85546875" defaultRowHeight="12.75" x14ac:dyDescent="0.2"/>
  <cols>
    <col min="1" max="1" width="3.42578125" customWidth="1"/>
    <col min="2" max="2" width="30" customWidth="1"/>
    <col min="3" max="4" width="9.7109375" customWidth="1"/>
    <col min="5" max="5" width="8.28515625" bestFit="1" customWidth="1"/>
    <col min="6" max="6" width="8.42578125" bestFit="1" customWidth="1"/>
    <col min="7" max="14" width="8.85546875" bestFit="1" customWidth="1"/>
    <col min="15" max="15" width="11.140625" bestFit="1" customWidth="1"/>
    <col min="16" max="17" width="8.85546875" bestFit="1" customWidth="1"/>
    <col min="18" max="18" width="9.28515625" bestFit="1" customWidth="1"/>
    <col min="19" max="19" width="10.28515625" customWidth="1"/>
    <col min="20" max="20" width="16" customWidth="1"/>
    <col min="21" max="21" width="27" customWidth="1"/>
    <col min="22" max="22" width="27.85546875" customWidth="1"/>
    <col min="23" max="23" width="30.42578125" customWidth="1"/>
    <col min="24" max="24" width="17.7109375" customWidth="1"/>
    <col min="25" max="25" width="19.42578125" customWidth="1"/>
    <col min="27" max="27" width="15.42578125" customWidth="1"/>
    <col min="29" max="29" width="18.140625" customWidth="1"/>
    <col min="38" max="38" width="13.42578125" customWidth="1"/>
    <col min="41" max="41" width="13.85546875" customWidth="1"/>
    <col min="45" max="45" width="12.42578125" customWidth="1"/>
  </cols>
  <sheetData>
    <row r="1" spans="2:30" x14ac:dyDescent="0.2">
      <c r="B1" s="324" t="s">
        <v>54</v>
      </c>
      <c r="C1" s="324"/>
      <c r="D1" s="324"/>
      <c r="E1" s="324"/>
      <c r="F1" s="325"/>
      <c r="G1" s="1"/>
      <c r="H1" s="1"/>
      <c r="I1" s="1"/>
      <c r="J1" s="1"/>
      <c r="K1" s="1"/>
      <c r="L1" s="132"/>
      <c r="M1" s="132"/>
      <c r="N1" s="132"/>
      <c r="O1" s="213"/>
      <c r="P1" s="213"/>
      <c r="Q1" s="213"/>
      <c r="R1" s="1"/>
    </row>
    <row r="2" spans="2:30" ht="13.5" thickBot="1" x14ac:dyDescent="0.25">
      <c r="D2" t="s">
        <v>76</v>
      </c>
      <c r="S2" s="2"/>
      <c r="T2" s="2"/>
      <c r="U2" s="3"/>
      <c r="W2" s="3"/>
    </row>
    <row r="3" spans="2:30" ht="16.5" thickTop="1" x14ac:dyDescent="0.25">
      <c r="B3" s="327" t="s">
        <v>55</v>
      </c>
      <c r="C3" s="328"/>
      <c r="D3" s="328"/>
      <c r="E3" s="329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5"/>
      <c r="T3" s="5"/>
      <c r="U3" s="5"/>
      <c r="W3" s="5"/>
    </row>
    <row r="4" spans="2:30" ht="16.5" thickBot="1" x14ac:dyDescent="0.3">
      <c r="B4" s="330" t="s">
        <v>0</v>
      </c>
      <c r="C4" s="331"/>
      <c r="D4" s="331"/>
      <c r="E4" s="332"/>
      <c r="F4" s="334" t="s">
        <v>16</v>
      </c>
      <c r="G4" s="335"/>
      <c r="H4" s="335"/>
      <c r="I4" s="335"/>
      <c r="J4" s="335"/>
      <c r="K4" s="335"/>
      <c r="L4" s="335"/>
      <c r="M4" s="335"/>
      <c r="N4" s="335"/>
      <c r="O4" s="335"/>
      <c r="P4" s="335"/>
      <c r="Q4" s="335"/>
      <c r="R4" s="335"/>
    </row>
    <row r="5" spans="2:30" s="11" customFormat="1" ht="44.25" customHeight="1" thickTop="1" thickBot="1" x14ac:dyDescent="0.25">
      <c r="B5" s="6"/>
      <c r="C5" s="7"/>
      <c r="D5" s="8" t="s">
        <v>50</v>
      </c>
      <c r="E5" s="9" t="s">
        <v>32</v>
      </c>
      <c r="F5" s="123">
        <v>44652</v>
      </c>
      <c r="G5" s="123">
        <v>44682</v>
      </c>
      <c r="H5" s="123">
        <v>44713</v>
      </c>
      <c r="I5" s="123">
        <v>44743</v>
      </c>
      <c r="J5" s="123">
        <v>44774</v>
      </c>
      <c r="K5" s="123">
        <v>44805</v>
      </c>
      <c r="L5" s="123">
        <v>44835</v>
      </c>
      <c r="M5" s="123">
        <v>44866</v>
      </c>
      <c r="N5" s="123">
        <v>44896</v>
      </c>
      <c r="O5" s="123">
        <v>44927</v>
      </c>
      <c r="P5" s="123">
        <v>44958</v>
      </c>
      <c r="Q5" s="123">
        <v>44986</v>
      </c>
      <c r="R5" s="10" t="s">
        <v>37</v>
      </c>
      <c r="S5" s="208" t="s">
        <v>34</v>
      </c>
      <c r="T5" s="238" t="s">
        <v>42</v>
      </c>
      <c r="W5" s="247" t="s">
        <v>46</v>
      </c>
      <c r="X5" s="247" t="s">
        <v>49</v>
      </c>
      <c r="Y5" s="247" t="s">
        <v>51</v>
      </c>
      <c r="Z5"/>
      <c r="AA5"/>
      <c r="AC5"/>
      <c r="AD5"/>
    </row>
    <row r="6" spans="2:30" s="17" customFormat="1" ht="13.5" thickTop="1" x14ac:dyDescent="0.2">
      <c r="B6" s="12" t="s">
        <v>1</v>
      </c>
      <c r="C6" s="13"/>
      <c r="D6" s="151">
        <f>Y6</f>
        <v>5681.3907407407405</v>
      </c>
      <c r="E6" s="225">
        <v>14940</v>
      </c>
      <c r="F6" s="28">
        <v>14940</v>
      </c>
      <c r="G6" s="29">
        <v>14940</v>
      </c>
      <c r="H6" s="15">
        <v>14940</v>
      </c>
      <c r="I6" s="28">
        <v>14940</v>
      </c>
      <c r="J6" s="29">
        <v>14940</v>
      </c>
      <c r="K6" s="15">
        <v>14940</v>
      </c>
      <c r="L6" s="28">
        <v>14940</v>
      </c>
      <c r="M6" s="29">
        <v>14940</v>
      </c>
      <c r="N6" s="15">
        <v>14940</v>
      </c>
      <c r="O6" s="28">
        <v>14940</v>
      </c>
      <c r="P6" s="29">
        <v>14940</v>
      </c>
      <c r="Q6" s="15">
        <v>14940</v>
      </c>
      <c r="R6" s="15">
        <v>14940</v>
      </c>
      <c r="S6" s="207">
        <v>14940</v>
      </c>
      <c r="T6" s="253">
        <v>14940</v>
      </c>
      <c r="U6" s="16"/>
      <c r="W6">
        <v>12271804</v>
      </c>
      <c r="X6" s="251">
        <f>W6/3</f>
        <v>4090601.3333333335</v>
      </c>
      <c r="Y6" s="251">
        <f>X6/24/30</f>
        <v>5681.3907407407405</v>
      </c>
      <c r="Z6" s="249"/>
      <c r="AA6" s="251"/>
      <c r="AC6" s="249"/>
      <c r="AD6" s="251"/>
    </row>
    <row r="7" spans="2:30" x14ac:dyDescent="0.2">
      <c r="B7" s="18" t="s">
        <v>2</v>
      </c>
      <c r="C7" s="19"/>
      <c r="D7" s="151">
        <f>Y7</f>
        <v>145032.75509259259</v>
      </c>
      <c r="E7" s="129">
        <v>173160</v>
      </c>
      <c r="F7" s="28">
        <v>192557</v>
      </c>
      <c r="G7" s="29">
        <v>192557</v>
      </c>
      <c r="H7" s="124">
        <v>192557</v>
      </c>
      <c r="I7" s="28">
        <v>192557</v>
      </c>
      <c r="J7" s="29">
        <v>192557</v>
      </c>
      <c r="K7" s="124">
        <v>192557</v>
      </c>
      <c r="L7" s="28">
        <v>192557</v>
      </c>
      <c r="M7" s="29">
        <v>192557</v>
      </c>
      <c r="N7" s="124">
        <v>192557</v>
      </c>
      <c r="O7" s="28">
        <v>192557</v>
      </c>
      <c r="P7" s="29">
        <v>192557</v>
      </c>
      <c r="Q7" s="124">
        <v>192557</v>
      </c>
      <c r="R7" s="147">
        <v>192557</v>
      </c>
      <c r="S7" s="207">
        <v>173160</v>
      </c>
      <c r="T7" s="253">
        <v>192557</v>
      </c>
      <c r="U7" s="143"/>
      <c r="W7">
        <v>313270751</v>
      </c>
      <c r="X7" s="251">
        <f t="shared" ref="X7:X13" si="0">W7/3</f>
        <v>104423583.66666667</v>
      </c>
      <c r="Y7" s="251">
        <f t="shared" ref="Y7:Y13" si="1">X7/24/30</f>
        <v>145032.75509259259</v>
      </c>
      <c r="Z7" s="250"/>
      <c r="AA7" s="251"/>
      <c r="AC7" s="250"/>
      <c r="AD7" s="251"/>
    </row>
    <row r="8" spans="2:30" s="17" customFormat="1" x14ac:dyDescent="0.2">
      <c r="B8" s="18" t="s">
        <v>3</v>
      </c>
      <c r="C8" s="19"/>
      <c r="D8" s="151">
        <f>Y8</f>
        <v>89544.656481481477</v>
      </c>
      <c r="E8" s="129">
        <v>52000</v>
      </c>
      <c r="F8" s="265">
        <v>52000</v>
      </c>
      <c r="G8" s="29">
        <v>52000</v>
      </c>
      <c r="H8" s="124">
        <v>52000</v>
      </c>
      <c r="I8" s="265">
        <v>52000</v>
      </c>
      <c r="J8" s="29">
        <v>52000</v>
      </c>
      <c r="K8" s="124">
        <v>52000</v>
      </c>
      <c r="L8" s="265">
        <v>52000</v>
      </c>
      <c r="M8" s="29">
        <v>52000</v>
      </c>
      <c r="N8" s="124">
        <v>52000</v>
      </c>
      <c r="O8" s="265">
        <v>52000</v>
      </c>
      <c r="P8" s="29">
        <v>52000</v>
      </c>
      <c r="Q8" s="124">
        <v>52000</v>
      </c>
      <c r="R8" s="147">
        <v>52000</v>
      </c>
      <c r="S8" s="207">
        <v>52000</v>
      </c>
      <c r="T8" s="253">
        <v>52000</v>
      </c>
      <c r="U8" s="143"/>
      <c r="W8">
        <v>193416458</v>
      </c>
      <c r="X8" s="251">
        <f t="shared" si="0"/>
        <v>64472152.666666664</v>
      </c>
      <c r="Y8" s="251">
        <f t="shared" si="1"/>
        <v>89544.656481481477</v>
      </c>
      <c r="Z8" s="249"/>
      <c r="AA8" s="251"/>
      <c r="AC8" s="249"/>
      <c r="AD8" s="251"/>
    </row>
    <row r="9" spans="2:30" ht="15" x14ac:dyDescent="0.2">
      <c r="B9" s="18" t="s">
        <v>4</v>
      </c>
      <c r="C9" s="19"/>
      <c r="D9" s="151">
        <f>Y9</f>
        <v>166091.04953703703</v>
      </c>
      <c r="E9" s="124">
        <v>129150</v>
      </c>
      <c r="F9" s="28">
        <v>146665</v>
      </c>
      <c r="G9" s="29">
        <v>146665</v>
      </c>
      <c r="H9" s="124">
        <v>146665</v>
      </c>
      <c r="I9" s="28">
        <v>146665</v>
      </c>
      <c r="J9" s="29">
        <v>146665</v>
      </c>
      <c r="K9" s="124">
        <v>146665</v>
      </c>
      <c r="L9" s="28">
        <v>146665</v>
      </c>
      <c r="M9" s="29">
        <v>146665</v>
      </c>
      <c r="N9" s="124">
        <v>146665</v>
      </c>
      <c r="O9" s="28">
        <v>146665</v>
      </c>
      <c r="P9" s="29">
        <v>146665</v>
      </c>
      <c r="Q9" s="124">
        <v>146665</v>
      </c>
      <c r="R9" s="147">
        <v>146665</v>
      </c>
      <c r="S9" s="207">
        <v>129150</v>
      </c>
      <c r="T9" s="253">
        <v>146665</v>
      </c>
      <c r="U9" s="148"/>
      <c r="V9" s="136"/>
      <c r="W9">
        <v>358756667</v>
      </c>
      <c r="X9" s="251">
        <f t="shared" si="0"/>
        <v>119585555.66666667</v>
      </c>
      <c r="Y9" s="251">
        <f t="shared" si="1"/>
        <v>166091.04953703703</v>
      </c>
      <c r="Z9" s="250"/>
      <c r="AA9" s="251"/>
      <c r="AC9" s="250"/>
      <c r="AD9" s="251"/>
    </row>
    <row r="10" spans="2:30" ht="15" x14ac:dyDescent="0.2">
      <c r="B10" s="18"/>
      <c r="C10" s="19"/>
      <c r="D10" s="151"/>
      <c r="E10" s="124"/>
      <c r="F10" s="17"/>
      <c r="G10" s="17"/>
      <c r="H10" s="124"/>
      <c r="I10" s="17"/>
      <c r="J10" s="17"/>
      <c r="K10" s="124"/>
      <c r="L10" s="17"/>
      <c r="M10" s="17"/>
      <c r="N10" s="124"/>
      <c r="O10" s="17"/>
      <c r="P10" s="17"/>
      <c r="Q10" s="124"/>
      <c r="R10" s="147"/>
      <c r="S10" s="207"/>
      <c r="T10" s="253"/>
      <c r="U10" s="148"/>
      <c r="V10" s="136"/>
      <c r="X10" s="251"/>
      <c r="Y10" s="251"/>
      <c r="Z10" s="250"/>
      <c r="AA10" s="251"/>
      <c r="AC10" s="250"/>
      <c r="AD10" s="251"/>
    </row>
    <row r="11" spans="2:30" ht="15" x14ac:dyDescent="0.2">
      <c r="B11" s="18" t="s">
        <v>29</v>
      </c>
      <c r="C11" s="19"/>
      <c r="D11" s="151">
        <f>Y11</f>
        <v>5146.5689814814814</v>
      </c>
      <c r="E11" s="124">
        <v>10000</v>
      </c>
      <c r="F11" s="216">
        <v>10000</v>
      </c>
      <c r="G11" s="161">
        <v>10000</v>
      </c>
      <c r="H11" s="124">
        <v>10000</v>
      </c>
      <c r="I11" s="216">
        <v>10000</v>
      </c>
      <c r="J11" s="161">
        <v>10000</v>
      </c>
      <c r="K11" s="124">
        <v>10000</v>
      </c>
      <c r="L11" s="216">
        <v>10000</v>
      </c>
      <c r="M11" s="161">
        <v>10000</v>
      </c>
      <c r="N11" s="124">
        <v>10000</v>
      </c>
      <c r="O11" s="216">
        <v>10000</v>
      </c>
      <c r="P11" s="161">
        <v>10000</v>
      </c>
      <c r="Q11" s="124">
        <v>10000</v>
      </c>
      <c r="R11" s="147">
        <v>10000</v>
      </c>
      <c r="S11" s="207"/>
      <c r="T11" s="253"/>
      <c r="U11" s="148"/>
      <c r="V11" s="136"/>
      <c r="W11" s="160">
        <v>11116589</v>
      </c>
      <c r="X11" s="251">
        <f t="shared" si="0"/>
        <v>3705529.6666666665</v>
      </c>
      <c r="Y11" s="251">
        <f t="shared" si="1"/>
        <v>5146.5689814814814</v>
      </c>
      <c r="Z11" s="250"/>
      <c r="AA11" s="251"/>
      <c r="AC11" s="250"/>
      <c r="AD11" s="251"/>
    </row>
    <row r="12" spans="2:30" x14ac:dyDescent="0.2">
      <c r="B12" s="22" t="s">
        <v>26</v>
      </c>
      <c r="C12" s="23"/>
      <c r="D12" s="151">
        <f>Y12</f>
        <v>964.58703703703702</v>
      </c>
      <c r="E12" s="25">
        <v>2000</v>
      </c>
      <c r="F12" s="126">
        <v>10000</v>
      </c>
      <c r="G12" s="127">
        <v>10000</v>
      </c>
      <c r="H12" s="124">
        <v>10000</v>
      </c>
      <c r="I12" s="126">
        <v>10000</v>
      </c>
      <c r="J12" s="127">
        <v>10000</v>
      </c>
      <c r="K12" s="124">
        <v>10000</v>
      </c>
      <c r="L12" s="126">
        <v>10000</v>
      </c>
      <c r="M12" s="127">
        <v>10000</v>
      </c>
      <c r="N12" s="124">
        <v>10000</v>
      </c>
      <c r="O12" s="126">
        <v>10000</v>
      </c>
      <c r="P12" s="127">
        <v>10000</v>
      </c>
      <c r="Q12" s="124">
        <v>10000</v>
      </c>
      <c r="R12" s="26">
        <v>10000</v>
      </c>
      <c r="S12" s="207"/>
      <c r="T12" s="239"/>
      <c r="U12" s="278" t="s">
        <v>52</v>
      </c>
      <c r="W12" s="160">
        <v>2083508</v>
      </c>
      <c r="X12" s="251">
        <f t="shared" si="0"/>
        <v>694502.66666666663</v>
      </c>
      <c r="Y12" s="251">
        <f t="shared" si="1"/>
        <v>964.58703703703702</v>
      </c>
    </row>
    <row r="13" spans="2:30" x14ac:dyDescent="0.2">
      <c r="B13" s="30" t="s">
        <v>30</v>
      </c>
      <c r="C13" s="31"/>
      <c r="D13" s="151">
        <f>Y13</f>
        <v>0.5712962962962963</v>
      </c>
      <c r="E13" s="35">
        <v>1000</v>
      </c>
      <c r="F13" s="33">
        <v>1000</v>
      </c>
      <c r="G13" s="34">
        <v>1000</v>
      </c>
      <c r="H13" s="35">
        <v>1000</v>
      </c>
      <c r="I13" s="33">
        <v>1000</v>
      </c>
      <c r="J13" s="34">
        <v>1000</v>
      </c>
      <c r="K13" s="35">
        <v>1000</v>
      </c>
      <c r="L13" s="33">
        <v>1000</v>
      </c>
      <c r="M13" s="34">
        <v>1000</v>
      </c>
      <c r="N13" s="35">
        <v>1000</v>
      </c>
      <c r="O13" s="33">
        <v>1000</v>
      </c>
      <c r="P13" s="34">
        <v>1000</v>
      </c>
      <c r="Q13" s="35">
        <v>1000</v>
      </c>
      <c r="R13" s="36">
        <v>1000</v>
      </c>
      <c r="S13" s="207"/>
      <c r="T13" s="239"/>
      <c r="U13" t="s">
        <v>33</v>
      </c>
      <c r="W13" s="160">
        <v>1234</v>
      </c>
      <c r="X13" s="251">
        <f t="shared" si="0"/>
        <v>411.33333333333331</v>
      </c>
      <c r="Y13" s="251">
        <f t="shared" si="1"/>
        <v>0.5712962962962963</v>
      </c>
    </row>
    <row r="14" spans="2:30" x14ac:dyDescent="0.2">
      <c r="B14" s="30"/>
      <c r="C14" s="31"/>
      <c r="D14" s="151"/>
      <c r="E14" s="35"/>
      <c r="F14" s="33"/>
      <c r="G14" s="34"/>
      <c r="H14" s="35"/>
      <c r="I14" s="33"/>
      <c r="J14" s="34"/>
      <c r="K14" s="35"/>
      <c r="L14" s="33"/>
      <c r="M14" s="34"/>
      <c r="N14" s="35"/>
      <c r="O14" s="33"/>
      <c r="P14" s="34"/>
      <c r="Q14" s="35"/>
      <c r="R14" s="36"/>
      <c r="S14" s="207"/>
      <c r="T14" s="239"/>
      <c r="X14" s="251"/>
      <c r="Y14" s="251"/>
    </row>
    <row r="15" spans="2:30" ht="13.5" thickBot="1" x14ac:dyDescent="0.25">
      <c r="B15" s="30" t="s">
        <v>35</v>
      </c>
      <c r="C15" s="31"/>
      <c r="D15" s="151"/>
      <c r="E15" s="32">
        <f>0.13*SUM(E6:E9)-SUM(E11:E13)</f>
        <v>35002.5</v>
      </c>
      <c r="F15" s="273">
        <f t="shared" ref="F15:H15" si="2">0.13*SUM(F6:F9)-SUM(F11:F13)</f>
        <v>31801.060000000005</v>
      </c>
      <c r="G15" s="274">
        <f t="shared" si="2"/>
        <v>31801.060000000005</v>
      </c>
      <c r="H15" s="275">
        <f t="shared" si="2"/>
        <v>31801.060000000005</v>
      </c>
      <c r="I15" s="273">
        <f t="shared" ref="I15:K15" si="3">0.13*SUM(I6:I9)-SUM(I11:I13)</f>
        <v>31801.060000000005</v>
      </c>
      <c r="J15" s="274">
        <f t="shared" si="3"/>
        <v>31801.060000000005</v>
      </c>
      <c r="K15" s="275">
        <f t="shared" si="3"/>
        <v>31801.060000000005</v>
      </c>
      <c r="L15" s="273">
        <f t="shared" ref="L15:R15" si="4">0.13*SUM(L6:L9)-SUM(L11:L13)</f>
        <v>31801.060000000005</v>
      </c>
      <c r="M15" s="274">
        <f t="shared" si="4"/>
        <v>31801.060000000005</v>
      </c>
      <c r="N15" s="275">
        <f t="shared" si="4"/>
        <v>31801.060000000005</v>
      </c>
      <c r="O15" s="273">
        <f t="shared" ref="O15:Q15" si="5">0.13*SUM(O6:O9)-SUM(O11:O13)</f>
        <v>31801.060000000005</v>
      </c>
      <c r="P15" s="274">
        <f t="shared" si="5"/>
        <v>31801.060000000005</v>
      </c>
      <c r="Q15" s="275">
        <f t="shared" si="5"/>
        <v>31801.060000000005</v>
      </c>
      <c r="R15" s="323">
        <f t="shared" si="4"/>
        <v>31801.060000000005</v>
      </c>
      <c r="S15" s="207"/>
      <c r="T15" s="239"/>
      <c r="U15" t="s">
        <v>31</v>
      </c>
      <c r="X15" s="251"/>
      <c r="Y15" s="251"/>
    </row>
    <row r="16" spans="2:30" ht="14.25" thickTop="1" thickBot="1" x14ac:dyDescent="0.25">
      <c r="B16" s="37" t="s">
        <v>9</v>
      </c>
      <c r="C16" s="38"/>
      <c r="D16" s="152">
        <f t="shared" ref="D16:R16" si="6">SUM(D6:D15)</f>
        <v>412461.57916666666</v>
      </c>
      <c r="E16" s="39">
        <f t="shared" si="6"/>
        <v>417252.5</v>
      </c>
      <c r="F16" s="40">
        <f t="shared" si="6"/>
        <v>458963.06</v>
      </c>
      <c r="G16" s="41">
        <f t="shared" si="6"/>
        <v>458963.06</v>
      </c>
      <c r="H16" s="42">
        <f t="shared" si="6"/>
        <v>458963.06</v>
      </c>
      <c r="I16" s="40">
        <f t="shared" ref="I16:K16" si="7">SUM(I6:I15)</f>
        <v>458963.06</v>
      </c>
      <c r="J16" s="41">
        <f t="shared" si="7"/>
        <v>458963.06</v>
      </c>
      <c r="K16" s="42">
        <f t="shared" si="7"/>
        <v>458963.06</v>
      </c>
      <c r="L16" s="40">
        <f t="shared" ref="L16:N16" si="8">SUM(L6:L15)</f>
        <v>458963.06</v>
      </c>
      <c r="M16" s="41">
        <f t="shared" si="8"/>
        <v>458963.06</v>
      </c>
      <c r="N16" s="42">
        <f t="shared" si="8"/>
        <v>458963.06</v>
      </c>
      <c r="O16" s="40">
        <f t="shared" ref="O16:Q16" si="9">SUM(O6:O15)</f>
        <v>458963.06</v>
      </c>
      <c r="P16" s="41">
        <f t="shared" si="9"/>
        <v>458963.06</v>
      </c>
      <c r="Q16" s="42">
        <f t="shared" si="9"/>
        <v>458963.06</v>
      </c>
      <c r="R16" s="43">
        <f t="shared" si="6"/>
        <v>458963.06</v>
      </c>
      <c r="S16" s="207"/>
      <c r="T16" s="239"/>
    </row>
    <row r="17" spans="1:39" ht="13.5" thickBot="1" x14ac:dyDescent="0.25">
      <c r="B17" s="141" t="s">
        <v>20</v>
      </c>
      <c r="C17" s="44"/>
      <c r="D17" s="153">
        <f t="shared" ref="D17:H17" si="10">SUM(D6:D9)</f>
        <v>406349.85185185185</v>
      </c>
      <c r="E17" s="45">
        <f t="shared" si="10"/>
        <v>369250</v>
      </c>
      <c r="F17" s="46">
        <f t="shared" si="10"/>
        <v>406162</v>
      </c>
      <c r="G17" s="47">
        <f t="shared" si="10"/>
        <v>406162</v>
      </c>
      <c r="H17" s="20">
        <f t="shared" si="10"/>
        <v>406162</v>
      </c>
      <c r="I17" s="46">
        <f t="shared" ref="I17:K17" si="11">SUM(I6:I9)</f>
        <v>406162</v>
      </c>
      <c r="J17" s="47">
        <f t="shared" si="11"/>
        <v>406162</v>
      </c>
      <c r="K17" s="20">
        <f t="shared" si="11"/>
        <v>406162</v>
      </c>
      <c r="L17" s="46">
        <f t="shared" ref="L17:N17" si="12">SUM(L6:L9)</f>
        <v>406162</v>
      </c>
      <c r="M17" s="47">
        <f t="shared" si="12"/>
        <v>406162</v>
      </c>
      <c r="N17" s="20">
        <f t="shared" si="12"/>
        <v>406162</v>
      </c>
      <c r="O17" s="46">
        <f t="shared" ref="O17:Q17" si="13">SUM(O6:O9)</f>
        <v>406162</v>
      </c>
      <c r="P17" s="47">
        <f t="shared" si="13"/>
        <v>406162</v>
      </c>
      <c r="Q17" s="20">
        <f t="shared" si="13"/>
        <v>406162</v>
      </c>
      <c r="R17" s="48"/>
      <c r="S17" s="221">
        <v>369250</v>
      </c>
      <c r="T17" s="271">
        <f>SUM(T6:T9)</f>
        <v>406162</v>
      </c>
    </row>
    <row r="18" spans="1:39" ht="13.5" thickBot="1" x14ac:dyDescent="0.25">
      <c r="B18" s="142" t="s">
        <v>28</v>
      </c>
      <c r="C18" s="49"/>
      <c r="D18" s="212">
        <f>SUM(D12:D15)</f>
        <v>965.1583333333333</v>
      </c>
      <c r="E18" s="212">
        <f>0.13*E17</f>
        <v>48002.5</v>
      </c>
      <c r="F18" s="212">
        <f t="shared" ref="F18:H18" si="14">0.13*F17</f>
        <v>52801.060000000005</v>
      </c>
      <c r="G18" s="212">
        <f t="shared" si="14"/>
        <v>52801.060000000005</v>
      </c>
      <c r="H18" s="212">
        <f t="shared" si="14"/>
        <v>52801.060000000005</v>
      </c>
      <c r="I18" s="212">
        <f t="shared" ref="I18:K18" si="15">0.13*I17</f>
        <v>52801.060000000005</v>
      </c>
      <c r="J18" s="212">
        <f t="shared" si="15"/>
        <v>52801.060000000005</v>
      </c>
      <c r="K18" s="212">
        <f t="shared" si="15"/>
        <v>52801.060000000005</v>
      </c>
      <c r="L18" s="212">
        <f t="shared" ref="L18:N18" si="16">0.13*L17</f>
        <v>52801.060000000005</v>
      </c>
      <c r="M18" s="212">
        <f t="shared" si="16"/>
        <v>52801.060000000005</v>
      </c>
      <c r="N18" s="212">
        <f t="shared" si="16"/>
        <v>52801.060000000005</v>
      </c>
      <c r="O18" s="212">
        <f t="shared" ref="O18:Q18" si="17">0.13*O17</f>
        <v>52801.060000000005</v>
      </c>
      <c r="P18" s="212">
        <f t="shared" si="17"/>
        <v>52801.060000000005</v>
      </c>
      <c r="Q18" s="212">
        <f t="shared" si="17"/>
        <v>52801.060000000005</v>
      </c>
      <c r="R18" s="212"/>
      <c r="S18" s="272"/>
      <c r="T18" s="272"/>
    </row>
    <row r="19" spans="1:39" x14ac:dyDescent="0.2">
      <c r="B19" s="52" t="s">
        <v>36</v>
      </c>
      <c r="C19" s="53"/>
      <c r="D19" s="54"/>
      <c r="E19" s="55">
        <f>0.04*E16</f>
        <v>16690.099999999999</v>
      </c>
      <c r="F19" s="128">
        <f t="shared" ref="F19:H19" si="18">0.04*F16</f>
        <v>18358.522400000002</v>
      </c>
      <c r="G19" s="56">
        <f t="shared" si="18"/>
        <v>18358.522400000002</v>
      </c>
      <c r="H19" s="57">
        <f t="shared" si="18"/>
        <v>18358.522400000002</v>
      </c>
      <c r="I19" s="128">
        <f t="shared" ref="I19:K19" si="19">0.04*I16</f>
        <v>18358.522400000002</v>
      </c>
      <c r="J19" s="56">
        <f t="shared" si="19"/>
        <v>18358.522400000002</v>
      </c>
      <c r="K19" s="57">
        <f t="shared" si="19"/>
        <v>18358.522400000002</v>
      </c>
      <c r="L19" s="128">
        <f t="shared" ref="L19:N19" si="20">0.04*L16</f>
        <v>18358.522400000002</v>
      </c>
      <c r="M19" s="56">
        <f t="shared" si="20"/>
        <v>18358.522400000002</v>
      </c>
      <c r="N19" s="57">
        <f t="shared" si="20"/>
        <v>18358.522400000002</v>
      </c>
      <c r="O19" s="128">
        <f t="shared" ref="O19:Q19" si="21">0.04*O16</f>
        <v>18358.522400000002</v>
      </c>
      <c r="P19" s="56">
        <f t="shared" si="21"/>
        <v>18358.522400000002</v>
      </c>
      <c r="Q19" s="57">
        <f t="shared" si="21"/>
        <v>18358.522400000002</v>
      </c>
      <c r="R19" s="58"/>
      <c r="S19" s="59"/>
      <c r="T19" s="164"/>
    </row>
    <row r="20" spans="1:39" x14ac:dyDescent="0.2">
      <c r="B20" s="52"/>
      <c r="C20" s="53"/>
      <c r="D20" s="60"/>
      <c r="E20" s="55"/>
      <c r="F20" s="62"/>
      <c r="G20" s="63"/>
      <c r="H20" s="61"/>
      <c r="I20" s="62"/>
      <c r="J20" s="63"/>
      <c r="K20" s="61"/>
      <c r="L20" s="62"/>
      <c r="M20" s="63"/>
      <c r="N20" s="61"/>
      <c r="O20" s="62"/>
      <c r="P20" s="63"/>
      <c r="Q20" s="61"/>
      <c r="R20" s="64"/>
      <c r="S20" s="59"/>
      <c r="T20" s="164"/>
      <c r="V20" s="65" t="s">
        <v>10</v>
      </c>
    </row>
    <row r="21" spans="1:39" x14ac:dyDescent="0.2">
      <c r="B21" s="66" t="s">
        <v>11</v>
      </c>
      <c r="C21" s="67"/>
      <c r="D21" s="69">
        <v>620000</v>
      </c>
      <c r="E21" s="69">
        <v>620000</v>
      </c>
      <c r="F21" s="266">
        <v>650000</v>
      </c>
      <c r="G21" s="169">
        <v>650000</v>
      </c>
      <c r="H21" s="170">
        <v>650000</v>
      </c>
      <c r="I21" s="266">
        <v>650000</v>
      </c>
      <c r="J21" s="169">
        <v>650000</v>
      </c>
      <c r="K21" s="170">
        <v>650000</v>
      </c>
      <c r="L21" s="266">
        <v>650000</v>
      </c>
      <c r="M21" s="169">
        <v>650000</v>
      </c>
      <c r="N21" s="170">
        <v>650000</v>
      </c>
      <c r="O21" s="266">
        <v>650000</v>
      </c>
      <c r="P21" s="169">
        <v>650000</v>
      </c>
      <c r="Q21" s="170">
        <v>650000</v>
      </c>
      <c r="R21" s="170">
        <v>650000</v>
      </c>
      <c r="S21" s="70"/>
      <c r="T21" s="165"/>
      <c r="V21" s="71" t="s">
        <v>17</v>
      </c>
    </row>
    <row r="22" spans="1:39" ht="13.5" thickBot="1" x14ac:dyDescent="0.25">
      <c r="B22" s="72" t="s">
        <v>12</v>
      </c>
      <c r="C22" s="73"/>
      <c r="D22" s="74">
        <f t="shared" ref="D22:R22" si="22">D21-D16-D19-D20</f>
        <v>207538.42083333334</v>
      </c>
      <c r="E22" s="75">
        <f t="shared" si="22"/>
        <v>186057.4</v>
      </c>
      <c r="F22" s="76">
        <f t="shared" ref="F22:G22" si="23">F21-F16-F19-F20</f>
        <v>172678.41759999999</v>
      </c>
      <c r="G22" s="77">
        <f t="shared" si="23"/>
        <v>172678.41759999999</v>
      </c>
      <c r="H22" s="78">
        <f t="shared" ref="H22:J22" si="24">H21-H16-H19-H20</f>
        <v>172678.41759999999</v>
      </c>
      <c r="I22" s="76">
        <f t="shared" si="24"/>
        <v>172678.41759999999</v>
      </c>
      <c r="J22" s="77">
        <f t="shared" si="24"/>
        <v>172678.41759999999</v>
      </c>
      <c r="K22" s="78">
        <f t="shared" ref="K22:M22" si="25">K21-K16-K19-K20</f>
        <v>172678.41759999999</v>
      </c>
      <c r="L22" s="76">
        <f t="shared" si="25"/>
        <v>172678.41759999999</v>
      </c>
      <c r="M22" s="77">
        <f t="shared" si="25"/>
        <v>172678.41759999999</v>
      </c>
      <c r="N22" s="78">
        <f t="shared" ref="N22:P22" si="26">N21-N16-N19-N20</f>
        <v>172678.41759999999</v>
      </c>
      <c r="O22" s="76">
        <f t="shared" si="26"/>
        <v>172678.41759999999</v>
      </c>
      <c r="P22" s="77">
        <f t="shared" si="26"/>
        <v>172678.41759999999</v>
      </c>
      <c r="Q22" s="78">
        <f t="shared" ref="Q22" si="27">Q21-Q16-Q19-Q20</f>
        <v>172678.41759999999</v>
      </c>
      <c r="R22" s="78">
        <f t="shared" si="22"/>
        <v>191036.94</v>
      </c>
      <c r="S22" s="150"/>
      <c r="T22" s="17"/>
    </row>
    <row r="23" spans="1:39" ht="13.5" customHeight="1" thickTop="1" x14ac:dyDescent="0.2">
      <c r="B23" s="79"/>
      <c r="C23" s="79"/>
      <c r="D23" s="80"/>
      <c r="E23" s="79"/>
      <c r="F23" s="81"/>
      <c r="G23" s="79"/>
      <c r="H23" s="79"/>
      <c r="I23" s="79"/>
      <c r="J23" s="79"/>
      <c r="K23" s="79"/>
      <c r="L23" s="79"/>
      <c r="N23" s="79"/>
    </row>
    <row r="24" spans="1:39" ht="13.5" customHeight="1" x14ac:dyDescent="0.2">
      <c r="B24" s="82"/>
      <c r="C24" s="82"/>
      <c r="D24" s="83"/>
      <c r="E24" s="83"/>
      <c r="F24" s="133"/>
      <c r="G24" s="133"/>
      <c r="H24" s="133"/>
      <c r="I24" s="83"/>
      <c r="L24" s="189"/>
    </row>
    <row r="25" spans="1:39" ht="13.5" customHeight="1" x14ac:dyDescent="0.2">
      <c r="B25" s="82"/>
      <c r="C25" s="82"/>
      <c r="D25" s="1"/>
      <c r="E25" s="131"/>
      <c r="F25" s="132"/>
      <c r="G25" s="132"/>
      <c r="H25" s="132"/>
      <c r="I25" s="1"/>
      <c r="L25" s="213"/>
    </row>
    <row r="26" spans="1:39" ht="13.5" customHeight="1" x14ac:dyDescent="0.2">
      <c r="B26" s="82"/>
      <c r="C26" s="82"/>
      <c r="D26" s="1"/>
      <c r="E26" s="1"/>
      <c r="F26" s="132"/>
      <c r="G26" s="132"/>
      <c r="H26" s="132"/>
      <c r="I26" s="1"/>
      <c r="L26" s="213"/>
      <c r="U26" s="79"/>
      <c r="V26" s="79"/>
    </row>
    <row r="27" spans="1:39" ht="13.5" customHeight="1" x14ac:dyDescent="0.2">
      <c r="B27" s="84"/>
      <c r="C27" s="84"/>
      <c r="D27" s="84"/>
      <c r="E27" s="84"/>
      <c r="F27" s="17"/>
      <c r="G27" s="17"/>
      <c r="H27" s="17"/>
      <c r="I27" s="17"/>
      <c r="J27" s="17"/>
      <c r="K27" s="17"/>
      <c r="L27" s="17"/>
      <c r="M27" s="17"/>
      <c r="N27" s="17"/>
      <c r="O27" s="17"/>
      <c r="W27" s="79"/>
      <c r="X27" s="79"/>
      <c r="Y27" s="79"/>
      <c r="Z27" s="79"/>
      <c r="AA27" s="79"/>
      <c r="AB27" s="79"/>
      <c r="AC27" s="79"/>
      <c r="AD27" s="79"/>
      <c r="AE27" s="79"/>
      <c r="AF27" s="79"/>
      <c r="AG27" s="79"/>
      <c r="AH27" s="79"/>
      <c r="AI27" s="79"/>
      <c r="AJ27" s="79"/>
      <c r="AK27" s="79"/>
      <c r="AL27" s="79"/>
    </row>
    <row r="28" spans="1:39" ht="13.5" thickBot="1" x14ac:dyDescent="0.25">
      <c r="B28" s="84"/>
      <c r="C28" s="82"/>
      <c r="D28" s="82"/>
      <c r="E28" s="82"/>
      <c r="F28" s="82"/>
      <c r="G28" s="82"/>
      <c r="H28" s="82"/>
      <c r="I28" s="82"/>
      <c r="J28" s="82"/>
      <c r="K28" s="82"/>
      <c r="L28" s="82"/>
      <c r="M28" s="82"/>
      <c r="N28" s="82"/>
      <c r="O28" s="82"/>
      <c r="P28" s="82"/>
      <c r="Q28" s="235"/>
      <c r="R28" s="236"/>
      <c r="T28" s="190"/>
    </row>
    <row r="29" spans="1:39" ht="16.5" thickTop="1" x14ac:dyDescent="0.25">
      <c r="A29" s="79"/>
      <c r="B29" s="327" t="str">
        <f>B3</f>
        <v>UK Tier 1 Requests  - 2022</v>
      </c>
      <c r="C29" s="328"/>
      <c r="D29" s="328"/>
      <c r="E29" s="329"/>
      <c r="F29" s="237"/>
      <c r="G29" s="237"/>
      <c r="H29" s="237"/>
      <c r="I29" s="4"/>
      <c r="J29" s="4"/>
      <c r="K29" s="4"/>
      <c r="Q29" s="237"/>
      <c r="R29" s="237"/>
      <c r="T29" s="4"/>
      <c r="AM29" s="79"/>
    </row>
    <row r="30" spans="1:39" s="79" customFormat="1" ht="16.5" thickBot="1" x14ac:dyDescent="0.3">
      <c r="A30"/>
      <c r="B30" s="330" t="s">
        <v>13</v>
      </c>
      <c r="C30" s="331"/>
      <c r="D30" s="331"/>
      <c r="E30" s="332"/>
      <c r="F30" s="134"/>
      <c r="G30" s="134"/>
      <c r="H30" s="134"/>
      <c r="I30" s="134"/>
      <c r="J30" s="134"/>
      <c r="K30" s="134"/>
      <c r="L30"/>
      <c r="M30"/>
      <c r="N30"/>
      <c r="O30"/>
      <c r="P30"/>
      <c r="Q30" s="4"/>
      <c r="R30" s="4"/>
      <c r="S30"/>
      <c r="T30" s="4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</row>
    <row r="31" spans="1:39" ht="129" thickTop="1" thickBot="1" x14ac:dyDescent="0.25">
      <c r="B31" s="6"/>
      <c r="C31" s="85"/>
      <c r="D31" s="8" t="s">
        <v>77</v>
      </c>
      <c r="E31" s="9" t="s">
        <v>32</v>
      </c>
      <c r="F31" s="123">
        <v>44652</v>
      </c>
      <c r="G31" s="123">
        <v>44682</v>
      </c>
      <c r="H31" s="123">
        <v>44713</v>
      </c>
      <c r="I31" s="123">
        <v>44743</v>
      </c>
      <c r="J31" s="123">
        <v>44774</v>
      </c>
      <c r="K31" s="123">
        <v>44805</v>
      </c>
      <c r="L31" s="123">
        <v>44835</v>
      </c>
      <c r="M31" s="123">
        <v>44866</v>
      </c>
      <c r="N31" s="123">
        <v>44896</v>
      </c>
      <c r="O31" s="123">
        <v>44927</v>
      </c>
      <c r="P31" s="123">
        <v>44958</v>
      </c>
      <c r="Q31" s="123">
        <v>44986</v>
      </c>
      <c r="R31" s="241" t="s">
        <v>23</v>
      </c>
      <c r="S31" s="242" t="s">
        <v>43</v>
      </c>
      <c r="T31" s="238" t="s">
        <v>44</v>
      </c>
      <c r="W31" s="247" t="s">
        <v>48</v>
      </c>
      <c r="X31" t="s">
        <v>47</v>
      </c>
    </row>
    <row r="32" spans="1:39" ht="13.5" thickTop="1" x14ac:dyDescent="0.2">
      <c r="B32" s="12" t="s">
        <v>38</v>
      </c>
      <c r="C32" s="191"/>
      <c r="D32" s="151">
        <v>639</v>
      </c>
      <c r="E32" s="192">
        <v>1599</v>
      </c>
      <c r="F32" s="154">
        <v>1646</v>
      </c>
      <c r="G32" s="154">
        <v>1646</v>
      </c>
      <c r="H32" s="193">
        <v>1646</v>
      </c>
      <c r="I32" s="154">
        <v>1646</v>
      </c>
      <c r="J32" s="154">
        <v>1646</v>
      </c>
      <c r="K32" s="193">
        <v>1646</v>
      </c>
      <c r="L32" s="154">
        <v>1646</v>
      </c>
      <c r="M32" s="154">
        <v>1646</v>
      </c>
      <c r="N32" s="193">
        <v>1646</v>
      </c>
      <c r="O32" s="154">
        <v>1646</v>
      </c>
      <c r="P32" s="154">
        <v>1646</v>
      </c>
      <c r="Q32" s="193">
        <v>1646</v>
      </c>
      <c r="R32" s="246">
        <f>0.95*S32</f>
        <v>1519.05</v>
      </c>
      <c r="S32" s="223">
        <v>1599</v>
      </c>
      <c r="T32" s="253">
        <v>1646</v>
      </c>
      <c r="U32">
        <f>0.95*T32</f>
        <v>1563.6999999999998</v>
      </c>
      <c r="W32">
        <v>55000</v>
      </c>
      <c r="X32" s="276">
        <v>0.03</v>
      </c>
      <c r="Y32">
        <f>$W32*X32</f>
        <v>1650</v>
      </c>
      <c r="Z32" s="250"/>
    </row>
    <row r="33" spans="2:34" x14ac:dyDescent="0.2">
      <c r="B33" s="18" t="s">
        <v>39</v>
      </c>
      <c r="C33" s="181"/>
      <c r="D33" s="151">
        <v>16060</v>
      </c>
      <c r="E33" s="155">
        <v>15540</v>
      </c>
      <c r="F33" s="156">
        <v>17182</v>
      </c>
      <c r="G33" s="156">
        <v>17182</v>
      </c>
      <c r="H33" s="157">
        <v>17182</v>
      </c>
      <c r="I33" s="156">
        <v>17182</v>
      </c>
      <c r="J33" s="156">
        <v>17182</v>
      </c>
      <c r="K33" s="157">
        <v>17182</v>
      </c>
      <c r="L33" s="156">
        <v>17182</v>
      </c>
      <c r="M33" s="156">
        <v>17182</v>
      </c>
      <c r="N33" s="157">
        <v>17182</v>
      </c>
      <c r="O33" s="156">
        <v>17182</v>
      </c>
      <c r="P33" s="156">
        <v>17182</v>
      </c>
      <c r="Q33" s="157">
        <v>17182</v>
      </c>
      <c r="R33" s="246">
        <f t="shared" ref="R33:R35" si="28">0.95*S33</f>
        <v>14763</v>
      </c>
      <c r="S33" s="223">
        <v>15540</v>
      </c>
      <c r="T33" s="253">
        <v>17182</v>
      </c>
      <c r="U33">
        <f>0.95*T33</f>
        <v>16322.9</v>
      </c>
      <c r="W33">
        <v>116000</v>
      </c>
      <c r="X33" s="276">
        <v>0.14799999999999999</v>
      </c>
      <c r="Y33" s="251">
        <f>$W33*X33</f>
        <v>17168</v>
      </c>
      <c r="Z33" s="250"/>
      <c r="AA33" s="251"/>
    </row>
    <row r="34" spans="2:34" x14ac:dyDescent="0.2">
      <c r="B34" s="18" t="s">
        <v>40</v>
      </c>
      <c r="C34" s="181"/>
      <c r="D34" s="151">
        <v>4806</v>
      </c>
      <c r="E34" s="194">
        <v>5440</v>
      </c>
      <c r="F34" s="195">
        <v>5440</v>
      </c>
      <c r="G34" s="195">
        <v>5440</v>
      </c>
      <c r="H34" s="196">
        <v>5440</v>
      </c>
      <c r="I34" s="195">
        <v>5440</v>
      </c>
      <c r="J34" s="195">
        <v>5440</v>
      </c>
      <c r="K34" s="196">
        <v>5440</v>
      </c>
      <c r="L34" s="195">
        <v>5440</v>
      </c>
      <c r="M34" s="195">
        <v>5440</v>
      </c>
      <c r="N34" s="196">
        <v>5440</v>
      </c>
      <c r="O34" s="195">
        <v>5440</v>
      </c>
      <c r="P34" s="195">
        <v>5440</v>
      </c>
      <c r="Q34" s="196">
        <v>5440</v>
      </c>
      <c r="R34" s="246">
        <f t="shared" si="28"/>
        <v>5168</v>
      </c>
      <c r="S34" s="223">
        <v>5440</v>
      </c>
      <c r="T34" s="253">
        <v>5440</v>
      </c>
      <c r="U34">
        <f>0.95*T34</f>
        <v>5168</v>
      </c>
      <c r="W34">
        <v>83000</v>
      </c>
      <c r="X34" s="277">
        <v>6.5000000000000002E-2</v>
      </c>
      <c r="Y34" s="251">
        <f>$W34*X34</f>
        <v>5395</v>
      </c>
      <c r="Z34" s="249"/>
      <c r="AA34" s="251"/>
    </row>
    <row r="35" spans="2:34" ht="13.5" thickBot="1" x14ac:dyDescent="0.25">
      <c r="B35" s="197" t="s">
        <v>41</v>
      </c>
      <c r="C35" s="198"/>
      <c r="D35" s="199">
        <v>7643</v>
      </c>
      <c r="E35" s="200">
        <v>8460</v>
      </c>
      <c r="F35" s="201">
        <v>12474</v>
      </c>
      <c r="G35" s="201">
        <v>12474</v>
      </c>
      <c r="H35" s="202">
        <v>12474</v>
      </c>
      <c r="I35" s="201">
        <v>12474</v>
      </c>
      <c r="J35" s="201">
        <v>12474</v>
      </c>
      <c r="K35" s="202">
        <v>12474</v>
      </c>
      <c r="L35" s="201">
        <v>12474</v>
      </c>
      <c r="M35" s="201">
        <v>12474</v>
      </c>
      <c r="N35" s="202">
        <v>12474</v>
      </c>
      <c r="O35" s="201">
        <v>12474</v>
      </c>
      <c r="P35" s="201">
        <v>12474</v>
      </c>
      <c r="Q35" s="202">
        <v>12474</v>
      </c>
      <c r="R35" s="246">
        <f t="shared" si="28"/>
        <v>8037</v>
      </c>
      <c r="S35" s="223">
        <v>8460</v>
      </c>
      <c r="T35" s="253">
        <v>12474</v>
      </c>
      <c r="U35">
        <f>0.95*T35</f>
        <v>11850.3</v>
      </c>
      <c r="V35" s="11"/>
      <c r="W35">
        <v>52900</v>
      </c>
      <c r="X35" s="276">
        <v>0.23599999999999999</v>
      </c>
      <c r="Y35" s="251">
        <f>$W35*X35</f>
        <v>12484.4</v>
      </c>
      <c r="Z35" s="250"/>
      <c r="AA35" s="251"/>
    </row>
    <row r="36" spans="2:34" ht="13.5" thickTop="1" x14ac:dyDescent="0.2">
      <c r="B36" s="12" t="s">
        <v>56</v>
      </c>
      <c r="C36" s="182"/>
      <c r="D36" s="14"/>
      <c r="E36" s="281">
        <f>0.04*SUM(E32:E35)</f>
        <v>1241.56</v>
      </c>
      <c r="F36" s="282">
        <f t="shared" ref="F36:N36" si="29">0.04*SUM(F32:F35)</f>
        <v>1469.68</v>
      </c>
      <c r="G36" s="283">
        <f t="shared" si="29"/>
        <v>1469.68</v>
      </c>
      <c r="H36" s="284">
        <f t="shared" si="29"/>
        <v>1469.68</v>
      </c>
      <c r="I36" s="282">
        <f t="shared" si="29"/>
        <v>1469.68</v>
      </c>
      <c r="J36" s="283">
        <f t="shared" si="29"/>
        <v>1469.68</v>
      </c>
      <c r="K36" s="284">
        <f t="shared" si="29"/>
        <v>1469.68</v>
      </c>
      <c r="L36" s="282">
        <f t="shared" si="29"/>
        <v>1469.68</v>
      </c>
      <c r="M36" s="283">
        <f t="shared" si="29"/>
        <v>1469.68</v>
      </c>
      <c r="N36" s="284">
        <f t="shared" si="29"/>
        <v>1469.68</v>
      </c>
      <c r="O36" s="282">
        <f t="shared" ref="O36:Q36" si="30">0.04*SUM(O32:O35)</f>
        <v>1469.68</v>
      </c>
      <c r="P36" s="283">
        <f t="shared" si="30"/>
        <v>1469.68</v>
      </c>
      <c r="Q36" s="284">
        <f t="shared" si="30"/>
        <v>1469.68</v>
      </c>
      <c r="R36" s="223"/>
      <c r="S36" s="223"/>
      <c r="T36" s="239"/>
      <c r="V36" s="17">
        <f>SUM(T32:T35)-SUM(U32:U35)</f>
        <v>1837.1000000000058</v>
      </c>
      <c r="Y36" s="168">
        <f>SUM(Y32:Y35)</f>
        <v>36697.4</v>
      </c>
      <c r="AA36" s="168"/>
    </row>
    <row r="37" spans="2:34" x14ac:dyDescent="0.2">
      <c r="B37" s="12" t="s">
        <v>74</v>
      </c>
      <c r="C37" s="182"/>
      <c r="D37" s="151">
        <v>1113</v>
      </c>
      <c r="E37" s="159"/>
      <c r="F37" s="205"/>
      <c r="G37" s="171"/>
      <c r="H37" s="203"/>
      <c r="I37" s="205"/>
      <c r="J37" s="171"/>
      <c r="K37" s="203"/>
      <c r="L37" s="205"/>
      <c r="M37" s="171"/>
      <c r="N37" s="203"/>
      <c r="O37" s="205"/>
      <c r="P37" s="171"/>
      <c r="Q37" s="203"/>
      <c r="R37" s="224"/>
      <c r="S37" s="224"/>
      <c r="T37" s="239"/>
      <c r="U37" s="130"/>
      <c r="W37" s="11"/>
    </row>
    <row r="38" spans="2:34" x14ac:dyDescent="0.2">
      <c r="B38" s="12" t="s">
        <v>30</v>
      </c>
      <c r="C38" s="182"/>
      <c r="D38" s="14">
        <v>109</v>
      </c>
      <c r="E38" s="159"/>
      <c r="F38" s="205"/>
      <c r="G38" s="171"/>
      <c r="H38" s="203"/>
      <c r="I38" s="205"/>
      <c r="J38" s="171"/>
      <c r="K38" s="203"/>
      <c r="L38" s="205"/>
      <c r="M38" s="171"/>
      <c r="N38" s="203"/>
      <c r="O38" s="205"/>
      <c r="P38" s="171"/>
      <c r="Q38" s="203"/>
      <c r="R38" s="224"/>
      <c r="S38" s="224"/>
      <c r="T38" s="239"/>
      <c r="W38" s="11"/>
    </row>
    <row r="39" spans="2:34" x14ac:dyDescent="0.2">
      <c r="B39" s="12"/>
      <c r="C39" s="182"/>
      <c r="D39" s="14"/>
      <c r="E39" s="159"/>
      <c r="F39" s="205"/>
      <c r="G39" s="171"/>
      <c r="H39" s="203"/>
      <c r="I39" s="205"/>
      <c r="J39" s="171"/>
      <c r="K39" s="203"/>
      <c r="L39" s="205"/>
      <c r="M39" s="171"/>
      <c r="N39" s="203"/>
      <c r="O39" s="205"/>
      <c r="P39" s="171"/>
      <c r="Q39" s="203"/>
      <c r="R39" s="223"/>
      <c r="S39" s="223"/>
      <c r="T39" s="239"/>
      <c r="U39" s="130"/>
      <c r="W39" s="17"/>
      <c r="Z39" s="149"/>
    </row>
    <row r="40" spans="2:34" x14ac:dyDescent="0.2">
      <c r="B40" s="12"/>
      <c r="C40" s="182"/>
      <c r="D40" s="151"/>
      <c r="E40" s="159"/>
      <c r="F40" s="205"/>
      <c r="G40" s="171"/>
      <c r="H40" s="203"/>
      <c r="I40" s="205"/>
      <c r="J40" s="171"/>
      <c r="K40" s="203"/>
      <c r="L40" s="205"/>
      <c r="M40" s="171"/>
      <c r="N40" s="203"/>
      <c r="O40" s="205"/>
      <c r="P40" s="171"/>
      <c r="Q40" s="203"/>
      <c r="R40" s="222"/>
      <c r="S40" s="222"/>
      <c r="T40" s="239"/>
      <c r="U40" s="130"/>
      <c r="X40" s="17"/>
      <c r="Y40" s="17"/>
      <c r="Z40" s="17"/>
    </row>
    <row r="41" spans="2:34" ht="13.5" thickBot="1" x14ac:dyDescent="0.25">
      <c r="B41" s="12"/>
      <c r="C41" s="182"/>
      <c r="D41" s="14"/>
      <c r="E41" s="159"/>
      <c r="F41" s="171"/>
      <c r="G41" s="171"/>
      <c r="H41" s="203"/>
      <c r="I41" s="171"/>
      <c r="J41" s="171"/>
      <c r="K41" s="203"/>
      <c r="L41" s="171"/>
      <c r="M41" s="171"/>
      <c r="N41" s="203"/>
      <c r="O41" s="171"/>
      <c r="P41" s="171"/>
      <c r="Q41" s="203"/>
      <c r="R41" s="222"/>
      <c r="S41" s="222"/>
      <c r="T41" s="239"/>
      <c r="V41" s="17"/>
    </row>
    <row r="42" spans="2:34" ht="13.5" thickBot="1" x14ac:dyDescent="0.25">
      <c r="B42" s="209" t="s">
        <v>75</v>
      </c>
      <c r="C42" s="182"/>
      <c r="D42" s="14"/>
      <c r="E42" s="159"/>
      <c r="F42" s="210">
        <v>18500</v>
      </c>
      <c r="G42" s="210">
        <v>18500</v>
      </c>
      <c r="H42" s="203">
        <v>18500</v>
      </c>
      <c r="I42" s="210">
        <v>18500</v>
      </c>
      <c r="J42" s="210">
        <v>18500</v>
      </c>
      <c r="K42" s="203">
        <v>18500</v>
      </c>
      <c r="L42" s="210">
        <v>18500</v>
      </c>
      <c r="M42" s="210">
        <v>18500</v>
      </c>
      <c r="N42" s="203">
        <v>18500</v>
      </c>
      <c r="O42" s="210">
        <v>18500</v>
      </c>
      <c r="P42" s="210">
        <v>18500</v>
      </c>
      <c r="Q42" s="203">
        <v>18500</v>
      </c>
      <c r="R42" s="223"/>
      <c r="S42" s="223"/>
      <c r="T42" s="240"/>
      <c r="V42" s="264" t="s">
        <v>63</v>
      </c>
    </row>
    <row r="43" spans="2:34" ht="13.5" thickBot="1" x14ac:dyDescent="0.25">
      <c r="B43" s="30"/>
      <c r="C43" s="183"/>
      <c r="D43" s="254"/>
      <c r="E43" s="91"/>
      <c r="F43" s="90"/>
      <c r="G43" s="89"/>
      <c r="H43" s="91"/>
      <c r="I43" s="90"/>
      <c r="J43" s="89"/>
      <c r="K43" s="91"/>
      <c r="L43" s="90"/>
      <c r="M43" s="89"/>
      <c r="N43" s="91"/>
      <c r="O43" s="90"/>
      <c r="P43" s="89"/>
      <c r="Q43" s="91"/>
      <c r="R43" s="223"/>
      <c r="S43" s="223"/>
      <c r="T43" s="238"/>
      <c r="W43" s="17"/>
    </row>
    <row r="44" spans="2:34" ht="13.5" thickTop="1" x14ac:dyDescent="0.2">
      <c r="B44" s="255" t="s">
        <v>20</v>
      </c>
      <c r="C44" s="256">
        <f t="shared" ref="C44:E44" si="31">SUM(C32:C35)</f>
        <v>0</v>
      </c>
      <c r="D44" s="257">
        <f>SUM(D32:D37)</f>
        <v>30261</v>
      </c>
      <c r="E44" s="258">
        <f t="shared" si="31"/>
        <v>31039</v>
      </c>
      <c r="F44" s="256">
        <f t="shared" ref="F44:H44" si="32">SUM(F32:F35)</f>
        <v>36742</v>
      </c>
      <c r="G44" s="259">
        <f t="shared" si="32"/>
        <v>36742</v>
      </c>
      <c r="H44" s="260">
        <f t="shared" si="32"/>
        <v>36742</v>
      </c>
      <c r="I44" s="256">
        <f t="shared" ref="I44:K44" si="33">SUM(I32:I35)</f>
        <v>36742</v>
      </c>
      <c r="J44" s="259">
        <f t="shared" si="33"/>
        <v>36742</v>
      </c>
      <c r="K44" s="260">
        <f t="shared" si="33"/>
        <v>36742</v>
      </c>
      <c r="L44" s="256">
        <f t="shared" ref="L44:N44" si="34">SUM(L32:L35)</f>
        <v>36742</v>
      </c>
      <c r="M44" s="259">
        <f t="shared" si="34"/>
        <v>36742</v>
      </c>
      <c r="N44" s="260">
        <f t="shared" si="34"/>
        <v>36742</v>
      </c>
      <c r="O44" s="256">
        <f t="shared" ref="O44:Q44" si="35">SUM(O32:O35)</f>
        <v>36742</v>
      </c>
      <c r="P44" s="259">
        <f t="shared" si="35"/>
        <v>36742</v>
      </c>
      <c r="Q44" s="260">
        <f t="shared" si="35"/>
        <v>36742</v>
      </c>
      <c r="R44" s="223"/>
      <c r="S44" s="223"/>
      <c r="T44" s="239"/>
      <c r="AH44" s="17"/>
    </row>
    <row r="45" spans="2:34" ht="13.5" thickBot="1" x14ac:dyDescent="0.25">
      <c r="B45" s="52"/>
      <c r="C45" s="184"/>
      <c r="D45" s="174"/>
      <c r="E45" s="94"/>
      <c r="F45" s="93"/>
      <c r="G45" s="95"/>
      <c r="H45" s="96"/>
      <c r="I45" s="93"/>
      <c r="J45" s="95"/>
      <c r="K45" s="96"/>
      <c r="L45" s="93"/>
      <c r="M45" s="95"/>
      <c r="N45" s="96"/>
      <c r="O45" s="93"/>
      <c r="P45" s="95"/>
      <c r="Q45" s="96"/>
      <c r="R45" s="223"/>
      <c r="S45" s="223">
        <f>SUM(S32:S35)</f>
        <v>31039</v>
      </c>
      <c r="T45" s="239">
        <f>SUM(T32:T35)</f>
        <v>36742</v>
      </c>
      <c r="AH45" s="17"/>
    </row>
    <row r="46" spans="2:34" ht="15.95" customHeight="1" thickTop="1" x14ac:dyDescent="0.2">
      <c r="B46" s="172" t="s">
        <v>27</v>
      </c>
      <c r="C46" s="175"/>
      <c r="D46" s="176"/>
      <c r="E46" s="173"/>
      <c r="F46" s="187">
        <f t="shared" ref="F46:H46" si="36">F32+F33+F34+F35+SUM(F36:F42)</f>
        <v>56711.68</v>
      </c>
      <c r="G46" s="187">
        <f t="shared" si="36"/>
        <v>56711.68</v>
      </c>
      <c r="H46" s="261">
        <f t="shared" si="36"/>
        <v>56711.68</v>
      </c>
      <c r="I46" s="187">
        <f t="shared" ref="I46:K46" si="37">I32+I33+I34+I35+SUM(I36:I42)</f>
        <v>56711.68</v>
      </c>
      <c r="J46" s="187">
        <f t="shared" si="37"/>
        <v>56711.68</v>
      </c>
      <c r="K46" s="261">
        <f t="shared" si="37"/>
        <v>56711.68</v>
      </c>
      <c r="L46" s="187">
        <f t="shared" ref="L46:N46" si="38">L32+L33+L34+L35+SUM(L36:L42)</f>
        <v>56711.68</v>
      </c>
      <c r="M46" s="187">
        <f t="shared" si="38"/>
        <v>56711.68</v>
      </c>
      <c r="N46" s="261">
        <f t="shared" si="38"/>
        <v>56711.68</v>
      </c>
      <c r="O46" s="187">
        <f t="shared" ref="O46:Q46" si="39">O32+O33+O34+O35+SUM(O36:O42)</f>
        <v>56711.68</v>
      </c>
      <c r="P46" s="187">
        <f t="shared" si="39"/>
        <v>56711.68</v>
      </c>
      <c r="Q46" s="261">
        <f t="shared" si="39"/>
        <v>56711.68</v>
      </c>
      <c r="R46" s="71"/>
      <c r="AH46" s="17"/>
    </row>
    <row r="47" spans="2:34" ht="15.95" customHeight="1" x14ac:dyDescent="0.2">
      <c r="B47" s="52"/>
      <c r="C47" s="178"/>
      <c r="D47" s="177"/>
      <c r="E47" s="185"/>
      <c r="F47" s="174"/>
      <c r="G47" s="95"/>
      <c r="H47" s="96"/>
      <c r="I47" s="174"/>
      <c r="J47" s="95"/>
      <c r="K47" s="96"/>
      <c r="L47" s="174"/>
      <c r="M47" s="95"/>
      <c r="N47" s="96"/>
      <c r="O47" s="174"/>
      <c r="P47" s="95"/>
      <c r="Q47" s="96"/>
      <c r="R47" s="71" t="s">
        <v>25</v>
      </c>
      <c r="AH47" s="17"/>
    </row>
    <row r="48" spans="2:34" ht="15.95" customHeight="1" x14ac:dyDescent="0.2">
      <c r="B48" s="66" t="s">
        <v>21</v>
      </c>
      <c r="C48" s="178"/>
      <c r="D48" s="177"/>
      <c r="E48" s="185"/>
      <c r="F48" s="204">
        <v>59600</v>
      </c>
      <c r="G48" s="204">
        <v>59600</v>
      </c>
      <c r="H48" s="262">
        <v>59600</v>
      </c>
      <c r="I48" s="204">
        <v>59600</v>
      </c>
      <c r="J48" s="204">
        <v>59600</v>
      </c>
      <c r="K48" s="262">
        <v>59600</v>
      </c>
      <c r="L48" s="204">
        <v>59600</v>
      </c>
      <c r="M48" s="204">
        <v>59600</v>
      </c>
      <c r="N48" s="262">
        <v>59600</v>
      </c>
      <c r="O48" s="204">
        <v>59600</v>
      </c>
      <c r="P48" s="204">
        <v>59600</v>
      </c>
      <c r="Q48" s="262">
        <v>59600</v>
      </c>
      <c r="AH48" s="17"/>
    </row>
    <row r="49" spans="1:36" ht="15.95" customHeight="1" thickBot="1" x14ac:dyDescent="0.25">
      <c r="B49" s="72" t="s">
        <v>22</v>
      </c>
      <c r="C49" s="179"/>
      <c r="D49" s="180"/>
      <c r="E49" s="186"/>
      <c r="F49" s="285">
        <f t="shared" ref="F49:G49" si="40">F48-F46-F47</f>
        <v>2888.3199999999997</v>
      </c>
      <c r="G49" s="286">
        <f t="shared" si="40"/>
        <v>2888.3199999999997</v>
      </c>
      <c r="H49" s="75">
        <f t="shared" ref="H49:J49" si="41">H48-H46-H47</f>
        <v>2888.3199999999997</v>
      </c>
      <c r="I49" s="285">
        <f t="shared" si="41"/>
        <v>2888.3199999999997</v>
      </c>
      <c r="J49" s="286">
        <f t="shared" si="41"/>
        <v>2888.3199999999997</v>
      </c>
      <c r="K49" s="75">
        <f t="shared" ref="K49:M49" si="42">K48-K46-K47</f>
        <v>2888.3199999999997</v>
      </c>
      <c r="L49" s="285">
        <f t="shared" si="42"/>
        <v>2888.3199999999997</v>
      </c>
      <c r="M49" s="286">
        <f t="shared" si="42"/>
        <v>2888.3199999999997</v>
      </c>
      <c r="N49" s="75">
        <f t="shared" ref="N49:P49" si="43">N48-N46-N47</f>
        <v>2888.3199999999997</v>
      </c>
      <c r="O49" s="285">
        <f t="shared" si="43"/>
        <v>2888.3199999999997</v>
      </c>
      <c r="P49" s="286">
        <f t="shared" si="43"/>
        <v>2888.3199999999997</v>
      </c>
      <c r="Q49" s="75">
        <f t="shared" ref="Q49" si="44">Q48-Q46-Q47</f>
        <v>2888.3199999999997</v>
      </c>
      <c r="AH49" s="17"/>
    </row>
    <row r="50" spans="1:36" ht="15.95" customHeight="1" thickTop="1" x14ac:dyDescent="0.2">
      <c r="A50" s="11"/>
      <c r="B50" s="97"/>
      <c r="C50" s="97"/>
      <c r="D50" s="98"/>
      <c r="E50" s="99"/>
      <c r="F50" s="17"/>
      <c r="G50" s="17"/>
      <c r="H50" s="17"/>
      <c r="I50" s="17"/>
      <c r="J50" s="17"/>
      <c r="K50" s="17"/>
      <c r="L50" s="17"/>
      <c r="M50" s="17"/>
      <c r="N50" s="17"/>
      <c r="AF50" s="11"/>
      <c r="AG50" s="11"/>
      <c r="AH50" s="11"/>
    </row>
    <row r="51" spans="1:36" ht="15.95" customHeight="1" x14ac:dyDescent="0.2">
      <c r="A51" s="11"/>
      <c r="B51" s="97"/>
      <c r="C51" s="97"/>
      <c r="D51" s="98"/>
      <c r="E51" s="99"/>
      <c r="F51" s="17"/>
      <c r="G51" s="17"/>
      <c r="H51" s="17"/>
      <c r="I51" s="17"/>
      <c r="J51" s="17"/>
      <c r="K51" s="17"/>
      <c r="L51" s="17"/>
      <c r="M51" s="17"/>
      <c r="N51" s="17"/>
      <c r="AF51" s="11"/>
      <c r="AG51" s="11"/>
      <c r="AH51" s="11"/>
    </row>
    <row r="52" spans="1:36" ht="15.95" customHeight="1" x14ac:dyDescent="0.2">
      <c r="A52" s="11"/>
      <c r="B52" s="97"/>
      <c r="C52" s="97"/>
      <c r="D52" s="98"/>
      <c r="E52" s="99"/>
      <c r="F52" s="17"/>
      <c r="G52" s="17"/>
      <c r="H52" s="17"/>
      <c r="I52" s="17"/>
      <c r="J52" s="17"/>
      <c r="K52" s="17"/>
      <c r="L52" s="17"/>
      <c r="M52" s="17"/>
      <c r="N52" s="17"/>
      <c r="AF52" s="11"/>
      <c r="AG52" s="11"/>
      <c r="AH52" s="11"/>
    </row>
    <row r="53" spans="1:36" s="17" customFormat="1" x14ac:dyDescent="0.2">
      <c r="A53"/>
      <c r="B53" s="82"/>
      <c r="C53" s="82"/>
      <c r="D53" s="83"/>
      <c r="E53" s="83"/>
      <c r="F53" s="83"/>
      <c r="G53" s="83"/>
      <c r="H53" s="83"/>
      <c r="I53" s="133"/>
      <c r="J53" s="133"/>
      <c r="K53" s="133"/>
      <c r="L53" s="189"/>
      <c r="M53" s="189"/>
      <c r="N53" s="189"/>
      <c r="O53" s="8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</row>
    <row r="54" spans="1:36" x14ac:dyDescent="0.2">
      <c r="B54" s="82"/>
      <c r="C54" s="82"/>
      <c r="D54" s="83"/>
      <c r="E54" s="83"/>
      <c r="F54" s="83"/>
      <c r="G54" s="83"/>
      <c r="H54" s="83"/>
      <c r="I54" s="133"/>
      <c r="J54" s="133"/>
      <c r="K54" s="133"/>
      <c r="L54" s="189"/>
      <c r="M54" s="189"/>
      <c r="N54" s="189"/>
      <c r="O54" s="1"/>
    </row>
    <row r="55" spans="1:36" ht="13.5" thickBot="1" x14ac:dyDescent="0.25">
      <c r="B55" s="84"/>
      <c r="C55" s="189"/>
      <c r="D55" s="189"/>
      <c r="E55" s="189"/>
      <c r="F55" s="189"/>
      <c r="G55" s="189"/>
      <c r="H55" s="189"/>
      <c r="I55" s="189"/>
      <c r="J55" s="189"/>
      <c r="K55" s="189"/>
      <c r="L55" s="189"/>
      <c r="M55" s="189"/>
      <c r="N55" s="232"/>
      <c r="O55" s="83"/>
    </row>
    <row r="56" spans="1:36" ht="16.5" thickTop="1" x14ac:dyDescent="0.25">
      <c r="B56" s="327" t="str">
        <f>B3</f>
        <v>UK Tier 1 Requests  - 2022</v>
      </c>
      <c r="C56" s="328"/>
      <c r="D56" s="328"/>
      <c r="E56" s="333"/>
      <c r="F56" s="237"/>
      <c r="G56" s="237"/>
      <c r="H56" s="237"/>
      <c r="I56" s="237"/>
      <c r="J56" s="4"/>
      <c r="K56" s="189"/>
      <c r="L56" s="83"/>
    </row>
    <row r="57" spans="1:36" ht="16.5" thickBot="1" x14ac:dyDescent="0.3">
      <c r="B57" s="330" t="s">
        <v>14</v>
      </c>
      <c r="C57" s="331"/>
      <c r="D57" s="331"/>
      <c r="E57" s="332"/>
      <c r="F57" s="134"/>
      <c r="G57" s="134"/>
      <c r="H57" s="231"/>
      <c r="I57" s="134"/>
      <c r="J57" s="134"/>
      <c r="K57" s="189"/>
      <c r="L57" s="83"/>
    </row>
    <row r="58" spans="1:36" ht="27" thickTop="1" thickBot="1" x14ac:dyDescent="0.25">
      <c r="B58" s="6"/>
      <c r="C58" s="100"/>
      <c r="D58" s="8" t="str">
        <f>D31</f>
        <v>Apr 22 Used</v>
      </c>
      <c r="E58" s="9" t="s">
        <v>32</v>
      </c>
      <c r="F58" s="135">
        <v>44652</v>
      </c>
      <c r="G58" s="135">
        <v>44682</v>
      </c>
      <c r="H58" s="135">
        <v>44713</v>
      </c>
      <c r="I58" s="135">
        <v>44743</v>
      </c>
      <c r="J58" s="135">
        <v>44774</v>
      </c>
      <c r="K58" s="135">
        <v>44805</v>
      </c>
      <c r="L58" s="135">
        <v>44743</v>
      </c>
      <c r="M58" s="135">
        <v>44774</v>
      </c>
      <c r="N58" s="135">
        <v>44805</v>
      </c>
      <c r="O58" s="135">
        <v>44835</v>
      </c>
      <c r="P58" s="135">
        <v>44866</v>
      </c>
      <c r="Q58" s="135">
        <v>44896</v>
      </c>
      <c r="R58" s="227" t="s">
        <v>37</v>
      </c>
      <c r="S58" s="228" t="s">
        <v>43</v>
      </c>
      <c r="T58" s="243" t="s">
        <v>45</v>
      </c>
      <c r="W58" s="247" t="s">
        <v>48</v>
      </c>
      <c r="X58" t="s">
        <v>47</v>
      </c>
    </row>
    <row r="59" spans="1:36" ht="34.5" thickTop="1" x14ac:dyDescent="0.2">
      <c r="B59" s="12" t="s">
        <v>1</v>
      </c>
      <c r="C59" s="13"/>
      <c r="D59" s="151">
        <v>882</v>
      </c>
      <c r="E59" s="101">
        <v>1131</v>
      </c>
      <c r="F59" s="125">
        <v>1885</v>
      </c>
      <c r="G59" s="102">
        <v>1885</v>
      </c>
      <c r="H59" s="102">
        <v>1885</v>
      </c>
      <c r="I59" s="125">
        <v>1885</v>
      </c>
      <c r="J59" s="102">
        <v>1885</v>
      </c>
      <c r="K59" s="102">
        <v>1885</v>
      </c>
      <c r="L59" s="125">
        <v>1885</v>
      </c>
      <c r="M59" s="102">
        <v>1885</v>
      </c>
      <c r="N59" s="102">
        <v>1885</v>
      </c>
      <c r="O59" s="125">
        <v>1885</v>
      </c>
      <c r="P59" s="102">
        <v>1885</v>
      </c>
      <c r="Q59" s="102">
        <v>1885</v>
      </c>
      <c r="R59" s="233">
        <v>1890</v>
      </c>
      <c r="S59" s="229">
        <v>1710</v>
      </c>
      <c r="T59" s="252">
        <v>1885</v>
      </c>
      <c r="U59" s="206" t="s">
        <v>19</v>
      </c>
      <c r="W59">
        <v>63000</v>
      </c>
      <c r="X59" s="248">
        <f>X32</f>
        <v>0.03</v>
      </c>
      <c r="Y59" s="251">
        <f>$W59*X59</f>
        <v>1890</v>
      </c>
      <c r="Z59" s="249"/>
      <c r="AA59" s="251"/>
    </row>
    <row r="60" spans="1:36" x14ac:dyDescent="0.2">
      <c r="B60" s="18" t="s">
        <v>2</v>
      </c>
      <c r="C60" s="19"/>
      <c r="D60" s="151">
        <v>25658</v>
      </c>
      <c r="E60" s="86">
        <v>40289</v>
      </c>
      <c r="F60" s="279">
        <v>40289</v>
      </c>
      <c r="G60" s="280">
        <v>40289</v>
      </c>
      <c r="H60" s="280">
        <v>40289</v>
      </c>
      <c r="I60" s="279">
        <v>40289</v>
      </c>
      <c r="J60" s="280">
        <v>40289</v>
      </c>
      <c r="K60" s="280">
        <v>40289</v>
      </c>
      <c r="L60" s="279">
        <v>40289</v>
      </c>
      <c r="M60" s="280">
        <v>40289</v>
      </c>
      <c r="N60" s="280">
        <v>40289</v>
      </c>
      <c r="O60" s="279">
        <v>40289</v>
      </c>
      <c r="P60" s="280">
        <v>40289</v>
      </c>
      <c r="Q60" s="280">
        <v>40289</v>
      </c>
      <c r="R60" s="234">
        <v>40256</v>
      </c>
      <c r="S60" s="220">
        <v>34780</v>
      </c>
      <c r="T60" s="252">
        <v>40289</v>
      </c>
      <c r="U60" s="211"/>
      <c r="W60">
        <v>272000</v>
      </c>
      <c r="X60" s="248">
        <f>X33</f>
        <v>0.14799999999999999</v>
      </c>
      <c r="Y60" s="251">
        <f>$W60*X60</f>
        <v>40256</v>
      </c>
      <c r="Z60" s="250"/>
      <c r="AA60" s="251"/>
    </row>
    <row r="61" spans="1:36" x14ac:dyDescent="0.2">
      <c r="B61" s="18" t="s">
        <v>3</v>
      </c>
      <c r="C61" s="19"/>
      <c r="D61" s="151">
        <v>17362</v>
      </c>
      <c r="E61" s="86">
        <v>20600</v>
      </c>
      <c r="F61" s="287">
        <v>20600</v>
      </c>
      <c r="G61" s="288">
        <v>20600</v>
      </c>
      <c r="H61" s="289">
        <v>20600</v>
      </c>
      <c r="I61" s="287">
        <v>20600</v>
      </c>
      <c r="J61" s="288">
        <v>20600</v>
      </c>
      <c r="K61" s="289">
        <v>20600</v>
      </c>
      <c r="L61" s="287">
        <v>20600</v>
      </c>
      <c r="M61" s="288">
        <v>20600</v>
      </c>
      <c r="N61" s="289">
        <v>20600</v>
      </c>
      <c r="O61" s="287">
        <v>20600</v>
      </c>
      <c r="P61" s="288">
        <v>20600</v>
      </c>
      <c r="Q61" s="289">
        <v>20600</v>
      </c>
      <c r="R61" s="214">
        <v>17600</v>
      </c>
      <c r="S61" s="220">
        <v>17600</v>
      </c>
      <c r="T61" s="263">
        <v>17600</v>
      </c>
      <c r="U61" s="270" t="s">
        <v>57</v>
      </c>
      <c r="W61">
        <v>260000</v>
      </c>
      <c r="X61" s="248">
        <f>X34</f>
        <v>6.5000000000000002E-2</v>
      </c>
      <c r="Y61" s="251">
        <f>$W61*X61</f>
        <v>16900</v>
      </c>
      <c r="Z61" s="249"/>
      <c r="AA61" s="251"/>
    </row>
    <row r="62" spans="1:36" ht="13.5" thickBot="1" x14ac:dyDescent="0.25">
      <c r="B62" s="300" t="s">
        <v>4</v>
      </c>
      <c r="C62" s="301"/>
      <c r="D62" s="302">
        <v>13082</v>
      </c>
      <c r="E62" s="303">
        <v>17078</v>
      </c>
      <c r="F62" s="304">
        <v>32776</v>
      </c>
      <c r="G62" s="305">
        <v>32776</v>
      </c>
      <c r="H62" s="306">
        <v>32776</v>
      </c>
      <c r="I62" s="304">
        <v>32776</v>
      </c>
      <c r="J62" s="305">
        <v>32776</v>
      </c>
      <c r="K62" s="306">
        <v>32776</v>
      </c>
      <c r="L62" s="304">
        <v>32776</v>
      </c>
      <c r="M62" s="305">
        <v>32776</v>
      </c>
      <c r="N62" s="306">
        <v>32776</v>
      </c>
      <c r="O62" s="304">
        <v>32776</v>
      </c>
      <c r="P62" s="305">
        <v>32776</v>
      </c>
      <c r="Q62" s="306">
        <v>32776</v>
      </c>
      <c r="R62" s="307">
        <v>32804</v>
      </c>
      <c r="S62" s="308">
        <v>17077.5</v>
      </c>
      <c r="T62" s="309">
        <v>32776</v>
      </c>
      <c r="U62" s="24"/>
      <c r="W62">
        <v>139000</v>
      </c>
      <c r="X62" s="248">
        <f>X35</f>
        <v>0.23599999999999999</v>
      </c>
      <c r="Y62" s="251">
        <f>$W62*X62</f>
        <v>32804</v>
      </c>
      <c r="Z62" s="250"/>
      <c r="AA62" s="251"/>
    </row>
    <row r="63" spans="1:36" x14ac:dyDescent="0.2">
      <c r="B63" s="12" t="s">
        <v>5</v>
      </c>
      <c r="C63" s="13"/>
      <c r="D63" s="151">
        <v>216</v>
      </c>
      <c r="E63" s="295">
        <v>400</v>
      </c>
      <c r="F63" s="296">
        <v>400</v>
      </c>
      <c r="G63" s="296">
        <v>400</v>
      </c>
      <c r="H63" s="297">
        <v>400</v>
      </c>
      <c r="I63" s="296">
        <v>400</v>
      </c>
      <c r="J63" s="296">
        <v>400</v>
      </c>
      <c r="K63" s="297">
        <v>400</v>
      </c>
      <c r="L63" s="296">
        <v>400</v>
      </c>
      <c r="M63" s="296">
        <v>400</v>
      </c>
      <c r="N63" s="297">
        <v>400</v>
      </c>
      <c r="O63" s="296">
        <v>400</v>
      </c>
      <c r="P63" s="296">
        <v>400</v>
      </c>
      <c r="Q63" s="297">
        <v>400</v>
      </c>
      <c r="R63" s="298">
        <v>400</v>
      </c>
      <c r="S63" s="229"/>
      <c r="T63" s="299"/>
      <c r="Y63" s="168">
        <f>SUM(Y59:Y62)</f>
        <v>91850</v>
      </c>
      <c r="AA63" s="168"/>
    </row>
    <row r="64" spans="1:36" x14ac:dyDescent="0.2">
      <c r="B64" s="22" t="s">
        <v>6</v>
      </c>
      <c r="C64" s="23"/>
      <c r="D64" s="151">
        <v>79.8</v>
      </c>
      <c r="E64" s="88">
        <v>100</v>
      </c>
      <c r="F64" s="144">
        <v>100</v>
      </c>
      <c r="G64" s="145">
        <v>100</v>
      </c>
      <c r="H64" s="146">
        <v>100</v>
      </c>
      <c r="I64" s="144">
        <v>100</v>
      </c>
      <c r="J64" s="145">
        <v>100</v>
      </c>
      <c r="K64" s="146">
        <v>100</v>
      </c>
      <c r="L64" s="144">
        <v>100</v>
      </c>
      <c r="M64" s="145">
        <v>100</v>
      </c>
      <c r="N64" s="146">
        <v>100</v>
      </c>
      <c r="O64" s="144">
        <v>100</v>
      </c>
      <c r="P64" s="145">
        <v>100</v>
      </c>
      <c r="Q64" s="146">
        <v>100</v>
      </c>
      <c r="R64" s="215">
        <v>100</v>
      </c>
      <c r="S64" s="220"/>
      <c r="T64" s="244"/>
      <c r="U64" s="103"/>
    </row>
    <row r="65" spans="2:23" x14ac:dyDescent="0.2">
      <c r="B65" s="22" t="s">
        <v>26</v>
      </c>
      <c r="C65" s="23"/>
      <c r="D65" s="151">
        <v>5987</v>
      </c>
      <c r="E65" s="88">
        <v>5500</v>
      </c>
      <c r="F65" s="144">
        <v>7700</v>
      </c>
      <c r="G65" s="145">
        <v>7700</v>
      </c>
      <c r="H65" s="145">
        <v>7700</v>
      </c>
      <c r="I65" s="144">
        <v>7700</v>
      </c>
      <c r="J65" s="145">
        <v>7700</v>
      </c>
      <c r="K65" s="145">
        <v>7700</v>
      </c>
      <c r="L65" s="144">
        <v>7700</v>
      </c>
      <c r="M65" s="145">
        <v>7700</v>
      </c>
      <c r="N65" s="145">
        <v>7700</v>
      </c>
      <c r="O65" s="144">
        <v>7700</v>
      </c>
      <c r="P65" s="145">
        <v>7700</v>
      </c>
      <c r="Q65" s="145">
        <v>7700</v>
      </c>
      <c r="R65" s="215">
        <v>7700</v>
      </c>
      <c r="S65" s="220"/>
      <c r="T65" s="244"/>
      <c r="U65" s="104" t="s">
        <v>61</v>
      </c>
    </row>
    <row r="66" spans="2:23" x14ac:dyDescent="0.2">
      <c r="B66" s="18" t="s">
        <v>7</v>
      </c>
      <c r="C66" s="19"/>
      <c r="D66" s="151">
        <v>655</v>
      </c>
      <c r="E66" s="88">
        <v>1300</v>
      </c>
      <c r="F66" s="144">
        <v>1300</v>
      </c>
      <c r="G66" s="129">
        <v>1300</v>
      </c>
      <c r="H66" s="129">
        <v>1300</v>
      </c>
      <c r="I66" s="144">
        <v>1300</v>
      </c>
      <c r="J66" s="129">
        <v>1300</v>
      </c>
      <c r="K66" s="129">
        <v>1300</v>
      </c>
      <c r="L66" s="144">
        <v>1300</v>
      </c>
      <c r="M66" s="129">
        <v>1300</v>
      </c>
      <c r="N66" s="129">
        <v>1300</v>
      </c>
      <c r="O66" s="144">
        <v>1300</v>
      </c>
      <c r="P66" s="129">
        <v>1300</v>
      </c>
      <c r="Q66" s="129">
        <v>1300</v>
      </c>
      <c r="R66" s="215">
        <v>1300</v>
      </c>
      <c r="S66" s="220"/>
      <c r="T66" s="244"/>
      <c r="U66" s="160"/>
    </row>
    <row r="67" spans="2:23" x14ac:dyDescent="0.2">
      <c r="B67" s="18" t="s">
        <v>60</v>
      </c>
      <c r="C67" s="19"/>
      <c r="D67" s="151">
        <v>12</v>
      </c>
      <c r="E67" s="87">
        <v>20</v>
      </c>
      <c r="F67" s="28">
        <v>20</v>
      </c>
      <c r="G67" s="29">
        <v>20</v>
      </c>
      <c r="H67" s="27">
        <v>20</v>
      </c>
      <c r="I67" s="28">
        <v>20</v>
      </c>
      <c r="J67" s="29">
        <v>20</v>
      </c>
      <c r="K67" s="27">
        <v>20</v>
      </c>
      <c r="L67" s="28">
        <v>20</v>
      </c>
      <c r="M67" s="29">
        <v>20</v>
      </c>
      <c r="N67" s="27">
        <v>20</v>
      </c>
      <c r="O67" s="28">
        <v>20</v>
      </c>
      <c r="P67" s="29">
        <v>20</v>
      </c>
      <c r="Q67" s="27">
        <v>20</v>
      </c>
      <c r="R67" s="216">
        <v>20</v>
      </c>
      <c r="S67" s="220"/>
      <c r="T67" s="244"/>
    </row>
    <row r="68" spans="2:23" x14ac:dyDescent="0.2">
      <c r="B68" s="18" t="s">
        <v>24</v>
      </c>
      <c r="C68" s="19"/>
      <c r="D68" s="151">
        <v>1205</v>
      </c>
      <c r="E68" s="87">
        <v>1500</v>
      </c>
      <c r="F68" s="28">
        <v>2000</v>
      </c>
      <c r="G68" s="29">
        <v>2000</v>
      </c>
      <c r="H68" s="27">
        <v>2000</v>
      </c>
      <c r="I68" s="28">
        <v>2000</v>
      </c>
      <c r="J68" s="29">
        <v>2000</v>
      </c>
      <c r="K68" s="27">
        <v>2000</v>
      </c>
      <c r="L68" s="28">
        <v>2000</v>
      </c>
      <c r="M68" s="29">
        <v>2000</v>
      </c>
      <c r="N68" s="27">
        <v>2000</v>
      </c>
      <c r="O68" s="28">
        <v>2000</v>
      </c>
      <c r="P68" s="29">
        <v>2000</v>
      </c>
      <c r="Q68" s="27">
        <v>2000</v>
      </c>
      <c r="R68" s="216">
        <v>2000</v>
      </c>
      <c r="S68" s="220"/>
      <c r="T68" s="244"/>
      <c r="U68" s="264" t="s">
        <v>64</v>
      </c>
      <c r="W68" s="160"/>
    </row>
    <row r="69" spans="2:23" x14ac:dyDescent="0.2">
      <c r="B69" s="18" t="s">
        <v>8</v>
      </c>
      <c r="C69" s="19"/>
      <c r="D69" s="151">
        <v>255</v>
      </c>
      <c r="E69" s="87">
        <v>300</v>
      </c>
      <c r="F69" s="28">
        <v>500</v>
      </c>
      <c r="G69" s="29">
        <v>500</v>
      </c>
      <c r="H69" s="27">
        <v>500</v>
      </c>
      <c r="I69" s="28">
        <v>500</v>
      </c>
      <c r="J69" s="29">
        <v>500</v>
      </c>
      <c r="K69" s="27">
        <v>500</v>
      </c>
      <c r="L69" s="28">
        <v>500</v>
      </c>
      <c r="M69" s="29">
        <v>500</v>
      </c>
      <c r="N69" s="27">
        <v>500</v>
      </c>
      <c r="O69" s="28">
        <v>500</v>
      </c>
      <c r="P69" s="29">
        <v>500</v>
      </c>
      <c r="Q69" s="27">
        <v>500</v>
      </c>
      <c r="R69" s="216">
        <v>500</v>
      </c>
      <c r="S69" s="220"/>
      <c r="T69" s="244"/>
      <c r="U69" s="264" t="s">
        <v>62</v>
      </c>
    </row>
    <row r="70" spans="2:23" x14ac:dyDescent="0.2">
      <c r="B70" s="290"/>
      <c r="C70" s="290"/>
      <c r="D70" s="151"/>
      <c r="E70" s="291"/>
      <c r="F70" s="265"/>
      <c r="G70" s="292"/>
      <c r="H70" s="293"/>
      <c r="I70" s="265"/>
      <c r="J70" s="292"/>
      <c r="K70" s="293"/>
      <c r="L70" s="265"/>
      <c r="M70" s="292"/>
      <c r="N70" s="293"/>
      <c r="O70" s="265"/>
      <c r="P70" s="292"/>
      <c r="Q70" s="293"/>
      <c r="R70" s="294"/>
      <c r="S70" s="220"/>
      <c r="T70" s="244"/>
      <c r="U70" s="160"/>
    </row>
    <row r="71" spans="2:23" x14ac:dyDescent="0.2">
      <c r="B71" s="18"/>
      <c r="C71" s="19"/>
      <c r="D71" s="151"/>
      <c r="E71" s="87"/>
      <c r="F71" s="28"/>
      <c r="G71" s="29"/>
      <c r="H71" s="27"/>
      <c r="I71" s="28"/>
      <c r="J71" s="29"/>
      <c r="K71" s="27"/>
      <c r="L71" s="28"/>
      <c r="M71" s="29"/>
      <c r="N71" s="27"/>
      <c r="O71" s="28"/>
      <c r="P71" s="29"/>
      <c r="Q71" s="27"/>
      <c r="R71" s="216"/>
      <c r="S71" s="220"/>
      <c r="T71" s="244"/>
      <c r="U71" s="105"/>
    </row>
    <row r="72" spans="2:23" x14ac:dyDescent="0.2">
      <c r="B72" s="310" t="s">
        <v>18</v>
      </c>
      <c r="C72" s="310"/>
      <c r="D72" s="151">
        <v>2605</v>
      </c>
      <c r="E72" s="311">
        <v>3000</v>
      </c>
      <c r="F72" s="292">
        <v>3000</v>
      </c>
      <c r="G72" s="292">
        <v>3000</v>
      </c>
      <c r="H72" s="293">
        <v>3000</v>
      </c>
      <c r="I72" s="292">
        <v>3000</v>
      </c>
      <c r="J72" s="292">
        <v>3000</v>
      </c>
      <c r="K72" s="293">
        <v>3000</v>
      </c>
      <c r="L72" s="292">
        <v>3000</v>
      </c>
      <c r="M72" s="292">
        <v>3000</v>
      </c>
      <c r="N72" s="293">
        <v>3000</v>
      </c>
      <c r="O72" s="292">
        <v>3000</v>
      </c>
      <c r="P72" s="292">
        <v>3000</v>
      </c>
      <c r="Q72" s="293">
        <v>3000</v>
      </c>
      <c r="R72" s="294">
        <v>3000</v>
      </c>
      <c r="S72" s="220"/>
      <c r="T72" s="244"/>
      <c r="U72" s="160"/>
      <c r="V72" s="11"/>
    </row>
    <row r="73" spans="2:23" x14ac:dyDescent="0.2">
      <c r="B73" s="30"/>
      <c r="C73" s="31"/>
      <c r="D73" s="14"/>
      <c r="E73" s="158"/>
      <c r="F73" s="161"/>
      <c r="G73" s="29"/>
      <c r="H73" s="27"/>
      <c r="I73" s="161"/>
      <c r="J73" s="29"/>
      <c r="K73" s="27"/>
      <c r="L73" s="161"/>
      <c r="M73" s="29"/>
      <c r="N73" s="27"/>
      <c r="O73" s="161"/>
      <c r="P73" s="29"/>
      <c r="Q73" s="27"/>
      <c r="R73" s="217"/>
      <c r="S73" s="220"/>
      <c r="T73" s="244"/>
      <c r="V73" s="17"/>
    </row>
    <row r="74" spans="2:23" x14ac:dyDescent="0.2">
      <c r="B74" s="30"/>
      <c r="C74" s="31"/>
      <c r="D74" s="14"/>
      <c r="E74" s="158"/>
      <c r="F74" s="161"/>
      <c r="G74" s="29"/>
      <c r="H74" s="27"/>
      <c r="I74" s="161"/>
      <c r="J74" s="29"/>
      <c r="K74" s="27"/>
      <c r="L74" s="161"/>
      <c r="M74" s="29"/>
      <c r="N74" s="27"/>
      <c r="O74" s="161"/>
      <c r="P74" s="29"/>
      <c r="Q74" s="27"/>
      <c r="R74" s="217"/>
      <c r="S74" s="220"/>
      <c r="T74" s="244"/>
      <c r="W74" s="226"/>
    </row>
    <row r="75" spans="2:23" x14ac:dyDescent="0.2">
      <c r="B75" s="30"/>
      <c r="C75" s="31"/>
      <c r="D75" s="14"/>
      <c r="E75" s="158"/>
      <c r="F75" s="161"/>
      <c r="G75" s="29"/>
      <c r="H75" s="27"/>
      <c r="I75" s="161"/>
      <c r="J75" s="29"/>
      <c r="K75" s="27"/>
      <c r="L75" s="161"/>
      <c r="M75" s="29"/>
      <c r="N75" s="27"/>
      <c r="O75" s="161"/>
      <c r="P75" s="29"/>
      <c r="Q75" s="27"/>
      <c r="R75" s="217"/>
      <c r="S75" s="220"/>
      <c r="T75" s="244"/>
      <c r="V75" s="17"/>
      <c r="W75" s="136"/>
    </row>
    <row r="76" spans="2:23" x14ac:dyDescent="0.2">
      <c r="B76" s="30"/>
      <c r="C76" s="31"/>
      <c r="D76" s="14"/>
      <c r="E76" s="137"/>
      <c r="F76" s="139"/>
      <c r="G76" s="138"/>
      <c r="H76" s="140"/>
      <c r="I76" s="139"/>
      <c r="J76" s="138"/>
      <c r="K76" s="140"/>
      <c r="L76" s="139"/>
      <c r="M76" s="138"/>
      <c r="N76" s="140"/>
      <c r="O76" s="139"/>
      <c r="P76" s="138"/>
      <c r="Q76" s="140"/>
      <c r="R76" s="218"/>
      <c r="S76" s="220"/>
      <c r="T76" s="244"/>
      <c r="V76" s="136"/>
      <c r="W76" s="160"/>
    </row>
    <row r="77" spans="2:23" ht="13.5" thickBot="1" x14ac:dyDescent="0.25">
      <c r="B77" s="30"/>
      <c r="C77" s="31"/>
      <c r="D77" s="14"/>
      <c r="E77" s="106"/>
      <c r="F77" s="33"/>
      <c r="G77" s="34"/>
      <c r="H77" s="35"/>
      <c r="I77" s="33"/>
      <c r="J77" s="34"/>
      <c r="K77" s="35"/>
      <c r="L77" s="33"/>
      <c r="M77" s="34"/>
      <c r="N77" s="35"/>
      <c r="O77" s="33"/>
      <c r="P77" s="34"/>
      <c r="Q77" s="35"/>
      <c r="R77" s="217"/>
      <c r="S77" s="220"/>
      <c r="T77" s="244"/>
      <c r="U77" s="103"/>
      <c r="W77" s="136"/>
    </row>
    <row r="78" spans="2:23" ht="13.5" thickTop="1" x14ac:dyDescent="0.2">
      <c r="B78" s="92" t="s">
        <v>9</v>
      </c>
      <c r="C78" s="107"/>
      <c r="D78" s="152">
        <f t="shared" ref="D78:E78" si="45">SUM(D59:D77)</f>
        <v>67998.8</v>
      </c>
      <c r="E78" s="39">
        <f t="shared" si="45"/>
        <v>91218</v>
      </c>
      <c r="F78" s="108">
        <f t="shared" ref="F78:G78" si="46">SUM(F59:F77)</f>
        <v>110570</v>
      </c>
      <c r="G78" s="109">
        <f t="shared" si="46"/>
        <v>110570</v>
      </c>
      <c r="H78" s="110">
        <f t="shared" ref="H78:J78" si="47">SUM(H59:H77)</f>
        <v>110570</v>
      </c>
      <c r="I78" s="108">
        <f t="shared" si="47"/>
        <v>110570</v>
      </c>
      <c r="J78" s="109">
        <f t="shared" si="47"/>
        <v>110570</v>
      </c>
      <c r="K78" s="110">
        <f t="shared" ref="K78:M78" si="48">SUM(K59:K77)</f>
        <v>110570</v>
      </c>
      <c r="L78" s="108">
        <f t="shared" si="48"/>
        <v>110570</v>
      </c>
      <c r="M78" s="109">
        <f t="shared" si="48"/>
        <v>110570</v>
      </c>
      <c r="N78" s="110">
        <f t="shared" ref="N78:P78" si="49">SUM(N59:N77)</f>
        <v>110570</v>
      </c>
      <c r="O78" s="108">
        <f t="shared" si="49"/>
        <v>110570</v>
      </c>
      <c r="P78" s="109">
        <f t="shared" si="49"/>
        <v>110570</v>
      </c>
      <c r="Q78" s="110">
        <f t="shared" ref="Q78" si="50">SUM(Q59:Q77)</f>
        <v>110570</v>
      </c>
      <c r="R78" s="110">
        <f t="shared" ref="R78" si="51">SUM(R59:R77)</f>
        <v>107570</v>
      </c>
      <c r="S78" s="220"/>
      <c r="T78" s="244"/>
      <c r="W78" s="130"/>
    </row>
    <row r="79" spans="2:23" x14ac:dyDescent="0.2">
      <c r="B79" s="141" t="s">
        <v>20</v>
      </c>
      <c r="C79" s="111"/>
      <c r="D79" s="153">
        <f t="shared" ref="D79:E79" si="52">SUM(D59:D62)</f>
        <v>56984</v>
      </c>
      <c r="E79" s="45">
        <f t="shared" si="52"/>
        <v>79098</v>
      </c>
      <c r="F79" s="46">
        <f t="shared" ref="F79:H79" si="53">SUM(F59:F62)</f>
        <v>95550</v>
      </c>
      <c r="G79" s="47">
        <f t="shared" si="53"/>
        <v>95550</v>
      </c>
      <c r="H79" s="20">
        <f t="shared" si="53"/>
        <v>95550</v>
      </c>
      <c r="I79" s="46">
        <f t="shared" ref="I79:K79" si="54">SUM(I59:I62)</f>
        <v>95550</v>
      </c>
      <c r="J79" s="47">
        <f t="shared" si="54"/>
        <v>95550</v>
      </c>
      <c r="K79" s="20">
        <f t="shared" si="54"/>
        <v>95550</v>
      </c>
      <c r="L79" s="46">
        <f t="shared" ref="L79:N79" si="55">SUM(L59:L62)</f>
        <v>95550</v>
      </c>
      <c r="M79" s="47">
        <f t="shared" si="55"/>
        <v>95550</v>
      </c>
      <c r="N79" s="20">
        <f t="shared" si="55"/>
        <v>95550</v>
      </c>
      <c r="O79" s="46">
        <f t="shared" ref="O79:Q79" si="56">SUM(O59:O62)</f>
        <v>95550</v>
      </c>
      <c r="P79" s="47">
        <f t="shared" si="56"/>
        <v>95550</v>
      </c>
      <c r="Q79" s="20">
        <f t="shared" si="56"/>
        <v>95550</v>
      </c>
      <c r="R79" s="20">
        <f t="shared" ref="R79" si="57">SUM(R59:R62)</f>
        <v>92550</v>
      </c>
      <c r="S79" s="220"/>
      <c r="T79" s="244"/>
      <c r="W79" s="1"/>
    </row>
    <row r="80" spans="2:23" x14ac:dyDescent="0.2">
      <c r="B80" s="142" t="s">
        <v>58</v>
      </c>
      <c r="C80" s="112"/>
      <c r="D80" s="113">
        <f>SUM(D63:D72)</f>
        <v>11014.8</v>
      </c>
      <c r="E80" s="114">
        <f t="shared" ref="E80:R80" si="58">SUM(E63:E72)</f>
        <v>12120</v>
      </c>
      <c r="F80" s="51">
        <f t="shared" si="58"/>
        <v>15020</v>
      </c>
      <c r="G80" s="50">
        <f t="shared" si="58"/>
        <v>15020</v>
      </c>
      <c r="H80" s="21">
        <f t="shared" si="58"/>
        <v>15020</v>
      </c>
      <c r="I80" s="51">
        <f t="shared" si="58"/>
        <v>15020</v>
      </c>
      <c r="J80" s="50">
        <f t="shared" si="58"/>
        <v>15020</v>
      </c>
      <c r="K80" s="21">
        <f t="shared" si="58"/>
        <v>15020</v>
      </c>
      <c r="L80" s="51">
        <f t="shared" si="58"/>
        <v>15020</v>
      </c>
      <c r="M80" s="50">
        <f t="shared" si="58"/>
        <v>15020</v>
      </c>
      <c r="N80" s="21">
        <f t="shared" si="58"/>
        <v>15020</v>
      </c>
      <c r="O80" s="51">
        <f t="shared" ref="O80:Q80" si="59">SUM(O63:O72)</f>
        <v>15020</v>
      </c>
      <c r="P80" s="50">
        <f t="shared" si="59"/>
        <v>15020</v>
      </c>
      <c r="Q80" s="21">
        <f t="shared" si="59"/>
        <v>15020</v>
      </c>
      <c r="R80" s="219">
        <f t="shared" si="58"/>
        <v>15020</v>
      </c>
      <c r="S80" s="220"/>
      <c r="T80" s="244"/>
    </row>
    <row r="81" spans="1:43" x14ac:dyDescent="0.2">
      <c r="B81" s="52" t="s">
        <v>59</v>
      </c>
      <c r="C81" s="115"/>
      <c r="D81" s="312">
        <f>D80/D79</f>
        <v>0.19329636389161869</v>
      </c>
      <c r="E81" s="316">
        <f t="shared" ref="E81:R81" si="60">E80/E79</f>
        <v>0.15322764165971325</v>
      </c>
      <c r="F81" s="317">
        <f t="shared" si="60"/>
        <v>0.15719518576661434</v>
      </c>
      <c r="G81" s="318">
        <f t="shared" si="60"/>
        <v>0.15719518576661434</v>
      </c>
      <c r="H81" s="319">
        <f t="shared" si="60"/>
        <v>0.15719518576661434</v>
      </c>
      <c r="I81" s="317">
        <f t="shared" si="60"/>
        <v>0.15719518576661434</v>
      </c>
      <c r="J81" s="318">
        <f t="shared" si="60"/>
        <v>0.15719518576661434</v>
      </c>
      <c r="K81" s="319">
        <f t="shared" si="60"/>
        <v>0.15719518576661434</v>
      </c>
      <c r="L81" s="317">
        <f t="shared" si="60"/>
        <v>0.15719518576661434</v>
      </c>
      <c r="M81" s="318">
        <f t="shared" si="60"/>
        <v>0.15719518576661434</v>
      </c>
      <c r="N81" s="319">
        <f t="shared" si="60"/>
        <v>0.15719518576661434</v>
      </c>
      <c r="O81" s="317">
        <f t="shared" ref="O81:Q81" si="61">O80/O79</f>
        <v>0.15719518576661434</v>
      </c>
      <c r="P81" s="318">
        <f t="shared" si="61"/>
        <v>0.15719518576661434</v>
      </c>
      <c r="Q81" s="319">
        <f t="shared" si="61"/>
        <v>0.15719518576661434</v>
      </c>
      <c r="R81" s="320">
        <f t="shared" si="60"/>
        <v>0.16229065370070234</v>
      </c>
      <c r="S81" s="230">
        <f>SUM(S59:S62)</f>
        <v>71167.5</v>
      </c>
      <c r="T81" s="245"/>
      <c r="W81" s="162"/>
      <c r="AL81" s="11"/>
    </row>
    <row r="82" spans="1:43" x14ac:dyDescent="0.2">
      <c r="B82" s="66" t="s">
        <v>11</v>
      </c>
      <c r="C82" s="67"/>
      <c r="D82" s="68">
        <v>97200</v>
      </c>
      <c r="E82" s="69">
        <v>97200</v>
      </c>
      <c r="F82" s="266">
        <v>117360</v>
      </c>
      <c r="G82" s="267">
        <v>117360</v>
      </c>
      <c r="H82" s="268">
        <v>117360</v>
      </c>
      <c r="I82" s="266">
        <v>117360</v>
      </c>
      <c r="J82" s="267">
        <v>117360</v>
      </c>
      <c r="K82" s="268">
        <v>117360</v>
      </c>
      <c r="L82" s="266">
        <v>117360</v>
      </c>
      <c r="M82" s="267">
        <v>117360</v>
      </c>
      <c r="N82" s="268">
        <v>117360</v>
      </c>
      <c r="O82" s="266">
        <v>117360</v>
      </c>
      <c r="P82" s="267">
        <v>117360</v>
      </c>
      <c r="Q82" s="268">
        <v>117360</v>
      </c>
      <c r="R82" s="269">
        <v>117360</v>
      </c>
      <c r="S82" s="116"/>
      <c r="T82" s="166"/>
      <c r="U82" s="166"/>
      <c r="Y82" s="17"/>
      <c r="AL82" s="17"/>
      <c r="AM82" s="17"/>
      <c r="AN82" s="17"/>
      <c r="AO82" s="11"/>
    </row>
    <row r="83" spans="1:43" ht="13.5" thickBot="1" x14ac:dyDescent="0.25">
      <c r="B83" s="72" t="s">
        <v>12</v>
      </c>
      <c r="C83" s="73"/>
      <c r="D83" s="117">
        <f t="shared" ref="D83:E83" si="62">D82-D78</f>
        <v>29201.199999999997</v>
      </c>
      <c r="E83" s="118">
        <f t="shared" si="62"/>
        <v>5982</v>
      </c>
      <c r="F83" s="313">
        <f t="shared" ref="F83:G83" si="63">F82-F78</f>
        <v>6790</v>
      </c>
      <c r="G83" s="314">
        <f t="shared" si="63"/>
        <v>6790</v>
      </c>
      <c r="H83" s="315">
        <f t="shared" ref="H83:J83" si="64">H82-H78</f>
        <v>6790</v>
      </c>
      <c r="I83" s="313">
        <f t="shared" si="64"/>
        <v>6790</v>
      </c>
      <c r="J83" s="314">
        <f t="shared" si="64"/>
        <v>6790</v>
      </c>
      <c r="K83" s="315">
        <f t="shared" ref="K83:M83" si="65">K82-K78</f>
        <v>6790</v>
      </c>
      <c r="L83" s="313">
        <f t="shared" si="65"/>
        <v>6790</v>
      </c>
      <c r="M83" s="314">
        <f t="shared" si="65"/>
        <v>6790</v>
      </c>
      <c r="N83" s="315">
        <f t="shared" ref="N83:P83" si="66">N82-N78</f>
        <v>6790</v>
      </c>
      <c r="O83" s="313">
        <f t="shared" si="66"/>
        <v>6790</v>
      </c>
      <c r="P83" s="314">
        <f t="shared" si="66"/>
        <v>6790</v>
      </c>
      <c r="Q83" s="315">
        <f t="shared" ref="Q83" si="67">Q82-Q78</f>
        <v>6790</v>
      </c>
      <c r="R83" s="315">
        <f t="shared" ref="R83" si="68">R82-R78</f>
        <v>9790</v>
      </c>
      <c r="S83" s="119"/>
      <c r="T83" s="166"/>
      <c r="U83" s="166"/>
      <c r="W83" s="162"/>
      <c r="Y83" s="17"/>
      <c r="AO83" s="17"/>
    </row>
    <row r="84" spans="1:43" ht="13.5" thickTop="1" x14ac:dyDescent="0.2">
      <c r="B84" s="120"/>
      <c r="C84" s="120"/>
      <c r="D84" s="121"/>
      <c r="E84" s="121"/>
      <c r="F84" s="122"/>
      <c r="G84" s="122"/>
      <c r="H84" s="122"/>
      <c r="I84" s="122"/>
      <c r="J84" s="122"/>
      <c r="K84" s="122"/>
      <c r="L84" s="122"/>
      <c r="M84" s="122"/>
      <c r="N84" s="122"/>
      <c r="O84" s="122"/>
      <c r="P84" s="122"/>
      <c r="Q84" s="122"/>
      <c r="R84" s="122"/>
      <c r="T84" s="167"/>
      <c r="W84" s="162"/>
    </row>
    <row r="85" spans="1:43" ht="13.5" customHeight="1" x14ac:dyDescent="0.2">
      <c r="B85" s="321"/>
      <c r="C85" s="321"/>
      <c r="D85" s="321"/>
      <c r="E85" s="321"/>
      <c r="F85" s="322"/>
      <c r="G85" s="1"/>
      <c r="H85" s="1"/>
      <c r="I85" s="1"/>
      <c r="J85" s="1"/>
      <c r="K85" s="1"/>
      <c r="L85" s="132"/>
      <c r="M85" s="132"/>
      <c r="N85" s="132"/>
      <c r="O85" s="213"/>
      <c r="P85" s="213"/>
      <c r="Q85" s="213"/>
      <c r="R85" s="1"/>
      <c r="S85" s="1"/>
      <c r="T85" s="1"/>
      <c r="U85" s="1"/>
      <c r="W85" s="162"/>
      <c r="AO85" s="17"/>
    </row>
    <row r="86" spans="1:43" ht="13.5" customHeight="1" x14ac:dyDescent="0.2">
      <c r="B86" s="326" t="s">
        <v>15</v>
      </c>
      <c r="C86" s="325"/>
      <c r="D86" s="325"/>
      <c r="E86" s="325"/>
      <c r="F86" s="83"/>
      <c r="G86" s="83"/>
      <c r="H86" s="83"/>
      <c r="I86" s="83"/>
      <c r="J86" s="83"/>
      <c r="K86" s="83"/>
      <c r="L86" s="133"/>
      <c r="M86" s="133"/>
      <c r="N86" s="133"/>
      <c r="O86" s="189"/>
      <c r="P86" s="189"/>
      <c r="Q86" s="189"/>
      <c r="R86" s="83"/>
      <c r="W86" s="163"/>
    </row>
    <row r="87" spans="1:43" ht="13.5" customHeight="1" x14ac:dyDescent="0.2">
      <c r="B87" s="188" t="s">
        <v>53</v>
      </c>
      <c r="C87" s="188"/>
      <c r="D87" s="188"/>
      <c r="E87" s="188"/>
      <c r="F87" s="188"/>
      <c r="G87" s="188"/>
      <c r="H87" s="188"/>
      <c r="I87" s="188"/>
      <c r="J87" s="188"/>
      <c r="K87" s="188"/>
      <c r="L87" s="188"/>
      <c r="M87" s="188"/>
      <c r="N87" s="188"/>
      <c r="O87" s="188"/>
      <c r="P87" s="188"/>
      <c r="Q87" s="188"/>
      <c r="R87" s="188"/>
      <c r="S87" s="188"/>
      <c r="T87" s="188"/>
      <c r="U87" s="188"/>
    </row>
    <row r="88" spans="1:43" ht="13.5" customHeight="1" x14ac:dyDescent="0.2">
      <c r="B88" s="189"/>
      <c r="C88" s="189"/>
      <c r="D88" s="189"/>
      <c r="E88" s="189"/>
      <c r="F88" s="189"/>
      <c r="G88" s="189"/>
      <c r="H88" s="189"/>
      <c r="I88" s="189"/>
      <c r="J88" s="189"/>
      <c r="K88" s="189"/>
      <c r="L88" s="189"/>
      <c r="M88" s="189"/>
      <c r="N88" s="189"/>
      <c r="O88" s="189"/>
      <c r="P88" s="189"/>
      <c r="Q88" s="189"/>
      <c r="R88" s="189"/>
      <c r="S88" s="189"/>
      <c r="T88" s="189"/>
      <c r="U88" s="189"/>
      <c r="AP88" s="11"/>
      <c r="AQ88" s="11"/>
    </row>
    <row r="89" spans="1:43" ht="13.5" customHeight="1" x14ac:dyDescent="0.2">
      <c r="B89" s="189"/>
      <c r="C89" s="189"/>
      <c r="D89" s="189"/>
      <c r="E89" s="189"/>
      <c r="F89" s="189"/>
      <c r="G89" s="189"/>
      <c r="H89" s="189"/>
      <c r="I89" s="189"/>
      <c r="J89" s="189"/>
      <c r="K89" s="189"/>
      <c r="L89" s="189"/>
      <c r="M89" s="189"/>
      <c r="N89" s="189"/>
      <c r="O89" s="189"/>
      <c r="P89" s="189"/>
      <c r="Q89" s="189"/>
      <c r="R89" s="189"/>
      <c r="S89" s="189"/>
      <c r="T89" s="189"/>
      <c r="U89" s="189"/>
      <c r="AP89" s="17"/>
      <c r="AQ89" s="17"/>
    </row>
    <row r="90" spans="1:43" ht="13.5" customHeight="1" x14ac:dyDescent="0.2">
      <c r="B90" s="189"/>
      <c r="C90" s="189"/>
      <c r="D90" s="189"/>
      <c r="E90" s="189"/>
      <c r="F90" s="189"/>
      <c r="G90" s="189"/>
      <c r="H90" s="189"/>
      <c r="I90" s="189"/>
      <c r="J90" s="189"/>
      <c r="K90" s="189"/>
      <c r="L90" s="189"/>
      <c r="M90" s="189"/>
      <c r="N90" s="189"/>
      <c r="O90" s="189"/>
      <c r="P90" s="189"/>
      <c r="Q90" s="189"/>
      <c r="R90" s="189"/>
      <c r="S90" s="189"/>
      <c r="T90" s="189"/>
      <c r="U90" s="189"/>
    </row>
    <row r="91" spans="1:43" ht="13.5" customHeight="1" x14ac:dyDescent="0.2">
      <c r="AP91" s="17"/>
      <c r="AQ91" s="17"/>
    </row>
    <row r="96" spans="1:43" x14ac:dyDescent="0.2">
      <c r="A96" s="11"/>
      <c r="AJ96" s="17"/>
      <c r="AK96" s="17"/>
    </row>
    <row r="97" spans="1:43" x14ac:dyDescent="0.2">
      <c r="A97" s="17"/>
    </row>
    <row r="99" spans="1:43" x14ac:dyDescent="0.2">
      <c r="A99" s="17"/>
    </row>
    <row r="100" spans="1:43" x14ac:dyDescent="0.2">
      <c r="AJ100" s="17"/>
    </row>
    <row r="104" spans="1:43" s="11" customFormat="1" ht="25.5" customHeight="1" x14ac:dyDescent="0.2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</row>
    <row r="105" spans="1:43" s="17" customFormat="1" x14ac:dyDescent="0.2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</row>
    <row r="107" spans="1:43" s="17" customFormat="1" x14ac:dyDescent="0.2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</row>
    <row r="131" ht="13.5" customHeight="1" x14ac:dyDescent="0.2"/>
    <row r="132" ht="13.5" customHeight="1" x14ac:dyDescent="0.2"/>
    <row r="133" ht="13.5" customHeight="1" x14ac:dyDescent="0.2"/>
    <row r="134" ht="13.5" customHeight="1" x14ac:dyDescent="0.2"/>
    <row r="135" ht="13.5" customHeight="1" x14ac:dyDescent="0.2"/>
  </sheetData>
  <mergeCells count="9">
    <mergeCell ref="B1:F1"/>
    <mergeCell ref="B86:E86"/>
    <mergeCell ref="B29:E29"/>
    <mergeCell ref="B57:E57"/>
    <mergeCell ref="B56:E56"/>
    <mergeCell ref="B3:E3"/>
    <mergeCell ref="B4:E4"/>
    <mergeCell ref="B30:E30"/>
    <mergeCell ref="F4:R4"/>
  </mergeCells>
  <conditionalFormatting sqref="D59:D77 D36 D6:D15 D41:D43 D39">
    <cfRule type="cellIs" dxfId="5" priority="15" operator="greaterThan">
      <formula>$E6</formula>
    </cfRule>
  </conditionalFormatting>
  <conditionalFormatting sqref="D32:D35">
    <cfRule type="cellIs" dxfId="4" priority="4" operator="greaterThan">
      <formula>$E32</formula>
    </cfRule>
  </conditionalFormatting>
  <conditionalFormatting sqref="D40">
    <cfRule type="cellIs" dxfId="2" priority="3" operator="greaterThan">
      <formula>$E40</formula>
    </cfRule>
  </conditionalFormatting>
  <conditionalFormatting sqref="D38">
    <cfRule type="cellIs" dxfId="1" priority="2" operator="greaterThan">
      <formula>$E38</formula>
    </cfRule>
  </conditionalFormatting>
  <conditionalFormatting sqref="D37">
    <cfRule type="cellIs" dxfId="0" priority="1" operator="greaterThan">
      <formula>$E37</formula>
    </cfRule>
  </conditionalFormatting>
  <pageMargins left="0" right="0" top="0.98425196850393704" bottom="0.98425196850393704" header="0.51181102362204722" footer="0.51181102362204722"/>
  <pageSetup paperSize="9" scale="58" fitToHeight="0" orientation="landscape" r:id="rId1"/>
  <headerFooter alignWithMargins="0"/>
  <rowBreaks count="2" manualBreakCount="2">
    <brk id="27" max="16383" man="1"/>
    <brk id="54" max="21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D11"/>
  <sheetViews>
    <sheetView workbookViewId="0">
      <selection activeCell="C9" sqref="C9"/>
    </sheetView>
  </sheetViews>
  <sheetFormatPr defaultColWidth="8.85546875" defaultRowHeight="12.75" x14ac:dyDescent="0.2"/>
  <sheetData>
    <row r="4" spans="2:4" x14ac:dyDescent="0.2">
      <c r="B4" s="168"/>
      <c r="C4" s="168"/>
      <c r="D4" s="168"/>
    </row>
    <row r="5" spans="2:4" ht="15.75" x14ac:dyDescent="0.2">
      <c r="B5" s="336"/>
      <c r="C5" s="336" t="s">
        <v>65</v>
      </c>
      <c r="D5" s="168"/>
    </row>
    <row r="6" spans="2:4" x14ac:dyDescent="0.2">
      <c r="B6" s="337" t="s">
        <v>68</v>
      </c>
      <c r="C6" s="337" t="s">
        <v>73</v>
      </c>
      <c r="D6" s="168"/>
    </row>
    <row r="7" spans="2:4" x14ac:dyDescent="0.2">
      <c r="B7" s="337" t="s">
        <v>69</v>
      </c>
      <c r="C7" s="337" t="s">
        <v>71</v>
      </c>
      <c r="D7" s="168"/>
    </row>
    <row r="8" spans="2:4" x14ac:dyDescent="0.2">
      <c r="B8" s="337" t="s">
        <v>70</v>
      </c>
      <c r="C8" s="337" t="s">
        <v>72</v>
      </c>
    </row>
    <row r="9" spans="2:4" ht="15.75" x14ac:dyDescent="0.2">
      <c r="B9" s="336"/>
      <c r="C9" s="336"/>
      <c r="D9" s="168"/>
    </row>
    <row r="10" spans="2:4" ht="15.75" x14ac:dyDescent="0.2">
      <c r="B10" s="336"/>
      <c r="C10" s="336" t="s">
        <v>66</v>
      </c>
    </row>
    <row r="11" spans="2:4" x14ac:dyDescent="0.2">
      <c r="B11" s="337"/>
      <c r="C11" s="337" t="s">
        <v>67</v>
      </c>
    </row>
  </sheetData>
  <hyperlinks>
    <hyperlink ref="B6" r:id="rId1" display="https://accounting.egi.eu/egi/site/RAL-LCG2/elap_processors/VO/DATE/2019/1/2020/1/egi/onlyinfrajobs/"/>
    <hyperlink ref="B7" r:id="rId2" display="https://s3.echo.stfc.ac.uk/srr/storagesummary_2021-04-16.json"/>
    <hyperlink ref="B8" r:id="rId3" display="http://www-public.gridpp.rl.ac.uk/tape_accounting/tape_accounting_16042021"/>
    <hyperlink ref="C7" r:id="rId4"/>
    <hyperlink ref="C8" r:id="rId5"/>
    <hyperlink ref="C11" r:id="rId6"/>
    <hyperlink ref="C6" r:id="rId7"/>
  </hyperlinks>
  <pageMargins left="0.7" right="0.7" top="0.75" bottom="0.75" header="0.3" footer="0.3"/>
  <pageSetup paperSize="9" orientation="portrait"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2021</vt:lpstr>
      <vt:lpstr>Data sources</vt:lpstr>
      <vt:lpstr>'2021'!Print_Area</vt:lpstr>
    </vt:vector>
  </TitlesOfParts>
  <Company>Department of Physics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gronbech</dc:creator>
  <cp:lastModifiedBy>Peter Gronbech</cp:lastModifiedBy>
  <cp:lastPrinted>2021-11-17T13:54:06Z</cp:lastPrinted>
  <dcterms:created xsi:type="dcterms:W3CDTF">2012-10-05T11:36:25Z</dcterms:created>
  <dcterms:modified xsi:type="dcterms:W3CDTF">2022-05-12T15:02:45Z</dcterms:modified>
</cp:coreProperties>
</file>