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files\excel\PMB\T1 Resources Meeting\"/>
    </mc:Choice>
  </mc:AlternateContent>
  <bookViews>
    <workbookView xWindow="29550" yWindow="255" windowWidth="24450" windowHeight="16470" tabRatio="234"/>
  </bookViews>
  <sheets>
    <sheet name="2021" sheetId="1" r:id="rId1"/>
    <sheet name="Sheet1" sheetId="2" r:id="rId2"/>
  </sheets>
  <definedNames>
    <definedName name="_xlnm.Print_Area" localSheetId="0">'2021'!$A$1:$V$104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" l="1"/>
  <c r="G15" i="1"/>
  <c r="F15" i="1"/>
  <c r="E15" i="1"/>
  <c r="D44" i="1" l="1"/>
  <c r="H77" i="1" l="1"/>
  <c r="G77" i="1"/>
  <c r="F77" i="1"/>
  <c r="H76" i="1"/>
  <c r="H81" i="1" s="1"/>
  <c r="G76" i="1"/>
  <c r="G81" i="1" s="1"/>
  <c r="F76" i="1"/>
  <c r="F81" i="1" s="1"/>
  <c r="H46" i="1"/>
  <c r="H49" i="1" s="1"/>
  <c r="G46" i="1"/>
  <c r="G49" i="1" s="1"/>
  <c r="F46" i="1"/>
  <c r="F49" i="1" s="1"/>
  <c r="H44" i="1"/>
  <c r="G44" i="1"/>
  <c r="F44" i="1"/>
  <c r="H17" i="1"/>
  <c r="H18" i="1" s="1"/>
  <c r="G17" i="1"/>
  <c r="G18" i="1" s="1"/>
  <c r="F17" i="1"/>
  <c r="F18" i="1" s="1"/>
  <c r="H16" i="1"/>
  <c r="G16" i="1"/>
  <c r="F16" i="1"/>
  <c r="G19" i="1" l="1"/>
  <c r="G22" i="1" s="1"/>
  <c r="H19" i="1"/>
  <c r="H22" i="1" s="1"/>
  <c r="F19" i="1"/>
  <c r="F22" i="1" s="1"/>
  <c r="E44" i="1" l="1"/>
  <c r="C44" i="1"/>
  <c r="D5" i="2" l="1"/>
  <c r="D6" i="2"/>
  <c r="D7" i="2"/>
  <c r="D4" i="2"/>
  <c r="B5" i="2"/>
  <c r="B6" i="2"/>
  <c r="B7" i="2"/>
  <c r="B4" i="2"/>
  <c r="C5" i="2"/>
  <c r="C6" i="2"/>
  <c r="C7" i="2"/>
  <c r="C4" i="2"/>
  <c r="A5" i="2"/>
  <c r="A6" i="2"/>
  <c r="A7" i="2"/>
  <c r="A4" i="2"/>
  <c r="B54" i="1"/>
  <c r="B29" i="1"/>
  <c r="D77" i="1"/>
  <c r="E16" i="1"/>
  <c r="E19" i="1" s="1"/>
  <c r="E17" i="1"/>
  <c r="E18" i="1" s="1"/>
  <c r="E77" i="1"/>
  <c r="E76" i="1"/>
  <c r="E81" i="1" s="1"/>
  <c r="D76" i="1"/>
  <c r="D81" i="1" s="1"/>
  <c r="E22" i="1" l="1"/>
  <c r="C9" i="2"/>
  <c r="D9" i="2"/>
  <c r="B9" i="2"/>
</calcChain>
</file>

<file path=xl/comments1.xml><?xml version="1.0" encoding="utf-8"?>
<comments xmlns="http://schemas.openxmlformats.org/spreadsheetml/2006/main">
  <authors>
    <author>Peter Gronbech</author>
  </authors>
  <commentList>
    <comment ref="D5" authorId="0" shapeId="0">
      <text>
        <r>
          <rPr>
            <b/>
            <sz val="9"/>
            <color indexed="81"/>
            <rFont val="Tahoma"/>
            <family val="2"/>
          </rPr>
          <t>Peter Gronbech:</t>
        </r>
        <r>
          <rPr>
            <sz val="9"/>
            <color indexed="81"/>
            <rFont val="Tahoma"/>
            <family val="2"/>
          </rPr>
          <t xml:space="preserve">
Let's make this average of last three months data
Currently based on 11.7 HS06 </t>
        </r>
      </text>
    </comment>
    <comment ref="D32" authorId="0" shapeId="0">
      <text>
        <r>
          <rPr>
            <b/>
            <sz val="9"/>
            <color indexed="81"/>
            <rFont val="Tahoma"/>
            <charset val="1"/>
          </rPr>
          <t>Peter Gronbech:</t>
        </r>
        <r>
          <rPr>
            <sz val="9"/>
            <color indexed="81"/>
            <rFont val="Tahoma"/>
            <charset val="1"/>
          </rPr>
          <t xml:space="preserve">
https://s3.echo.stfc.ac.uk/srr/storagesummary_2021-04-16.json</t>
        </r>
      </text>
    </comment>
    <comment ref="D57" authorId="0" shapeId="0">
      <text>
        <r>
          <rPr>
            <b/>
            <sz val="9"/>
            <color indexed="81"/>
            <rFont val="Tahoma"/>
            <charset val="1"/>
          </rPr>
          <t>Peter Gronbech:</t>
        </r>
        <r>
          <rPr>
            <sz val="9"/>
            <color indexed="81"/>
            <rFont val="Tahoma"/>
            <charset val="1"/>
          </rPr>
          <t xml:space="preserve">
http://www-public.gridpp.rl.ac.uk/tape_accounting/tape_accounting_16042021</t>
        </r>
      </text>
    </comment>
    <comment ref="D63" authorId="0" shapeId="0">
      <text>
        <r>
          <rPr>
            <b/>
            <sz val="9"/>
            <color indexed="81"/>
            <rFont val="Tahoma"/>
            <family val="2"/>
          </rPr>
          <t>Peter Gronbech:</t>
        </r>
        <r>
          <rPr>
            <sz val="9"/>
            <color indexed="81"/>
            <rFont val="Tahoma"/>
            <family val="2"/>
          </rPr>
          <t xml:space="preserve">
3516TB in Jan2021??</t>
        </r>
      </text>
    </comment>
  </commentList>
</comments>
</file>

<file path=xl/sharedStrings.xml><?xml version="1.0" encoding="utf-8"?>
<sst xmlns="http://schemas.openxmlformats.org/spreadsheetml/2006/main" count="76" uniqueCount="58">
  <si>
    <t>CPU (HEPSPEC06)</t>
  </si>
  <si>
    <t>ALICE</t>
  </si>
  <si>
    <t>ATLAS</t>
  </si>
  <si>
    <t>CMS</t>
  </si>
  <si>
    <t>LHCb</t>
  </si>
  <si>
    <t>ILC</t>
  </si>
  <si>
    <t>MICE</t>
  </si>
  <si>
    <t>T2K</t>
  </si>
  <si>
    <t>Pheno</t>
  </si>
  <si>
    <t>SNO+</t>
  </si>
  <si>
    <t>Dteam/Ops</t>
  </si>
  <si>
    <t>Other</t>
  </si>
  <si>
    <t>TOTAL</t>
  </si>
  <si>
    <t>Fabric</t>
  </si>
  <si>
    <t>CURR CAPACITY</t>
  </si>
  <si>
    <t>HEADROOM</t>
  </si>
  <si>
    <t>DISK(TeraBytes)</t>
  </si>
  <si>
    <t>TAPE(TeraBytes)</t>
  </si>
  <si>
    <t>Notes:</t>
  </si>
  <si>
    <t>DiRAC</t>
  </si>
  <si>
    <t>DEAP3600</t>
  </si>
  <si>
    <t>Nuclear Physics</t>
  </si>
  <si>
    <t>CPU</t>
  </si>
  <si>
    <t>DISK</t>
  </si>
  <si>
    <t>TAPE</t>
  </si>
  <si>
    <t>Total</t>
  </si>
  <si>
    <t>HS06</t>
  </si>
  <si>
    <t>TB</t>
  </si>
  <si>
    <t xml:space="preserve">LCG Total </t>
  </si>
  <si>
    <t>Echo CURR CAPACITY</t>
  </si>
  <si>
    <t>Echo HEADROOM</t>
  </si>
  <si>
    <t>S3 testing for all VO (Echo)</t>
  </si>
  <si>
    <t>Castor Tape buffer (Castor)</t>
  </si>
  <si>
    <t>SOLID</t>
  </si>
  <si>
    <t>NA62</t>
  </si>
  <si>
    <t>Echo TOTAL Allocated</t>
  </si>
  <si>
    <t>Sum of Non-LHC</t>
  </si>
  <si>
    <t>LCG Total 2018</t>
  </si>
  <si>
    <t>LCG Total 2019</t>
  </si>
  <si>
    <t>DUNE</t>
  </si>
  <si>
    <t>IRIS</t>
  </si>
  <si>
    <t>LSST</t>
  </si>
  <si>
    <t xml:space="preserve">IRIS Capacity </t>
  </si>
  <si>
    <t>Alloc</t>
  </si>
  <si>
    <t>GRIDPP - UK Tier 1 Experiment Requests: 2021</t>
  </si>
  <si>
    <t>UK Tier 1 Requests  - 2021</t>
  </si>
  <si>
    <t>Allocation for remaining non-lhc</t>
  </si>
  <si>
    <t>Overhead</t>
  </si>
  <si>
    <t xml:space="preserve">ALICE </t>
  </si>
  <si>
    <t xml:space="preserve">ATLAS </t>
  </si>
  <si>
    <t xml:space="preserve">CMS </t>
  </si>
  <si>
    <t xml:space="preserve">LHCb </t>
  </si>
  <si>
    <t>SKA</t>
  </si>
  <si>
    <t>NA62?</t>
  </si>
  <si>
    <t>Sep 21 Used</t>
  </si>
  <si>
    <t>Average Usage last quarter</t>
  </si>
  <si>
    <t>Q321 data</t>
  </si>
  <si>
    <t xml:space="preserve">1. WLCG pledges to be taken from CRIC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</si>
</sst>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sz val="10"/>
      <color rgb="FF660066"/>
      <name val="Arial"/>
      <family val="2"/>
    </font>
    <font>
      <sz val="10"/>
      <color rgb="FFC00000"/>
      <name val="Arial"/>
      <family val="2"/>
    </font>
    <font>
      <b/>
      <i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indexed="8"/>
      <name val="Arial"/>
      <family val="2"/>
    </font>
    <font>
      <sz val="10"/>
      <name val="Times New Roman"/>
      <family val="1"/>
    </font>
    <font>
      <b/>
      <i/>
      <sz val="8"/>
      <name val="Arial"/>
      <family val="2"/>
    </font>
    <font>
      <b/>
      <sz val="9"/>
      <name val="Arial"/>
      <family val="2"/>
    </font>
    <font>
      <b/>
      <sz val="1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rgb="FFFFCCFF"/>
        <bgColor indexed="64"/>
      </patternFill>
    </fill>
    <fill>
      <patternFill patternType="gray0625"/>
    </fill>
    <fill>
      <patternFill patternType="solid">
        <fgColor rgb="FFFF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gray0625">
        <bgColor rgb="FFCCFFCC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gray0625">
        <bgColor theme="9" tint="0.79998168889431442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theme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theme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theme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theme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ck">
        <color auto="1"/>
      </right>
      <top style="thin">
        <color auto="1"/>
      </top>
      <bottom style="thin">
        <color theme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theme="1"/>
      </left>
      <right style="thick">
        <color auto="1"/>
      </right>
      <top style="thick">
        <color theme="1"/>
      </top>
      <bottom style="thin">
        <color auto="1"/>
      </bottom>
      <diagonal/>
    </border>
    <border>
      <left/>
      <right/>
      <top style="thick">
        <color theme="1"/>
      </top>
      <bottom style="thin">
        <color auto="1"/>
      </bottom>
      <diagonal/>
    </border>
    <border>
      <left style="thin">
        <color theme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ck">
        <color auto="1"/>
      </right>
      <top/>
      <bottom style="thin">
        <color auto="1"/>
      </bottom>
      <diagonal/>
    </border>
    <border>
      <left style="thin">
        <color theme="1"/>
      </left>
      <right style="thick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auto="1"/>
      </left>
      <right/>
      <top style="thick">
        <color theme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theme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theme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49">
    <xf numFmtId="0" fontId="0" fillId="0" borderId="0" xfId="0"/>
    <xf numFmtId="0" fontId="0" fillId="0" borderId="0" xfId="0" applyAlignment="1"/>
    <xf numFmtId="49" fontId="3" fillId="0" borderId="0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0" fillId="0" borderId="0" xfId="0" applyFill="1" applyBorder="1" applyAlignment="1"/>
    <xf numFmtId="0" fontId="3" fillId="0" borderId="0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/>
    </xf>
    <xf numFmtId="0" fontId="6" fillId="4" borderId="6" xfId="0" applyNumberFormat="1" applyFont="1" applyFill="1" applyBorder="1" applyAlignment="1">
      <alignment horizontal="center" vertical="top" wrapText="1"/>
    </xf>
    <xf numFmtId="0" fontId="6" fillId="0" borderId="7" xfId="0" applyNumberFormat="1" applyFont="1" applyFill="1" applyBorder="1" applyAlignment="1">
      <alignment horizontal="center" vertical="center" wrapText="1"/>
    </xf>
    <xf numFmtId="17" fontId="6" fillId="5" borderId="8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10" xfId="0" applyFont="1" applyBorder="1"/>
    <xf numFmtId="0" fontId="7" fillId="4" borderId="10" xfId="0" applyFont="1" applyFill="1" applyBorder="1"/>
    <xf numFmtId="164" fontId="1" fillId="0" borderId="11" xfId="0" applyNumberFormat="1" applyFont="1" applyFill="1" applyBorder="1"/>
    <xf numFmtId="0" fontId="8" fillId="0" borderId="12" xfId="0" applyNumberFormat="1" applyFont="1" applyFill="1" applyBorder="1"/>
    <xf numFmtId="0" fontId="0" fillId="0" borderId="0" xfId="0" applyBorder="1"/>
    <xf numFmtId="0" fontId="7" fillId="0" borderId="21" xfId="0" applyFont="1" applyBorder="1"/>
    <xf numFmtId="0" fontId="7" fillId="4" borderId="21" xfId="0" applyFont="1" applyFill="1" applyBorder="1"/>
    <xf numFmtId="1" fontId="1" fillId="7" borderId="28" xfId="0" applyNumberFormat="1" applyFont="1" applyFill="1" applyBorder="1"/>
    <xf numFmtId="1" fontId="1" fillId="3" borderId="28" xfId="0" applyNumberFormat="1" applyFont="1" applyFill="1" applyBorder="1"/>
    <xf numFmtId="0" fontId="11" fillId="0" borderId="21" xfId="0" applyFont="1" applyBorder="1"/>
    <xf numFmtId="0" fontId="11" fillId="4" borderId="21" xfId="0" applyFont="1" applyFill="1" applyBorder="1"/>
    <xf numFmtId="0" fontId="8" fillId="0" borderId="23" xfId="0" applyFont="1" applyBorder="1"/>
    <xf numFmtId="0" fontId="0" fillId="0" borderId="23" xfId="0" applyBorder="1"/>
    <xf numFmtId="0" fontId="0" fillId="0" borderId="27" xfId="0" applyBorder="1"/>
    <xf numFmtId="0" fontId="0" fillId="0" borderId="25" xfId="0" applyBorder="1"/>
    <xf numFmtId="0" fontId="7" fillId="0" borderId="32" xfId="0" applyFont="1" applyBorder="1"/>
    <xf numFmtId="0" fontId="7" fillId="4" borderId="32" xfId="0" applyFont="1" applyFill="1" applyBorder="1"/>
    <xf numFmtId="0" fontId="0" fillId="0" borderId="34" xfId="0" applyBorder="1"/>
    <xf numFmtId="0" fontId="0" fillId="0" borderId="29" xfId="0" applyBorder="1"/>
    <xf numFmtId="0" fontId="0" fillId="0" borderId="30" xfId="0" applyBorder="1"/>
    <xf numFmtId="0" fontId="0" fillId="0" borderId="35" xfId="0" applyBorder="1"/>
    <xf numFmtId="0" fontId="2" fillId="8" borderId="19" xfId="0" applyFont="1" applyFill="1" applyBorder="1"/>
    <xf numFmtId="0" fontId="2" fillId="9" borderId="19" xfId="0" applyFont="1" applyFill="1" applyBorder="1"/>
    <xf numFmtId="164" fontId="2" fillId="8" borderId="36" xfId="0" applyNumberFormat="1" applyFont="1" applyFill="1" applyBorder="1"/>
    <xf numFmtId="1" fontId="2" fillId="8" borderId="17" xfId="0" applyNumberFormat="1" applyFont="1" applyFill="1" applyBorder="1"/>
    <xf numFmtId="0" fontId="2" fillId="6" borderId="15" xfId="0" applyFont="1" applyFill="1" applyBorder="1"/>
    <xf numFmtId="0" fontId="2" fillId="6" borderId="16" xfId="0" applyFont="1" applyFill="1" applyBorder="1"/>
    <xf numFmtId="0" fontId="2" fillId="6" borderId="18" xfId="0" applyFont="1" applyFill="1" applyBorder="1"/>
    <xf numFmtId="0" fontId="1" fillId="7" borderId="10" xfId="0" applyFont="1" applyFill="1" applyBorder="1"/>
    <xf numFmtId="164" fontId="1" fillId="7" borderId="13" xfId="0" applyNumberFormat="1" applyFont="1" applyFill="1" applyBorder="1"/>
    <xf numFmtId="1" fontId="1" fillId="7" borderId="23" xfId="0" applyNumberFormat="1" applyFont="1" applyFill="1" applyBorder="1"/>
    <xf numFmtId="1" fontId="1" fillId="7" borderId="27" xfId="0" applyNumberFormat="1" applyFont="1" applyFill="1" applyBorder="1"/>
    <xf numFmtId="1" fontId="1" fillId="7" borderId="25" xfId="0" applyNumberFormat="1" applyFont="1" applyFill="1" applyBorder="1"/>
    <xf numFmtId="0" fontId="1" fillId="3" borderId="10" xfId="0" applyFont="1" applyFill="1" applyBorder="1"/>
    <xf numFmtId="1" fontId="1" fillId="3" borderId="25" xfId="0" applyNumberFormat="1" applyFont="1" applyFill="1" applyBorder="1"/>
    <xf numFmtId="1" fontId="1" fillId="3" borderId="27" xfId="0" applyNumberFormat="1" applyFont="1" applyFill="1" applyBorder="1"/>
    <xf numFmtId="0" fontId="5" fillId="11" borderId="10" xfId="0" applyFont="1" applyFill="1" applyBorder="1"/>
    <xf numFmtId="0" fontId="5" fillId="4" borderId="10" xfId="0" applyFont="1" applyFill="1" applyBorder="1"/>
    <xf numFmtId="1" fontId="5" fillId="0" borderId="13" xfId="0" applyNumberFormat="1" applyFont="1" applyFill="1" applyBorder="1"/>
    <xf numFmtId="1" fontId="5" fillId="0" borderId="23" xfId="0" applyNumberFormat="1" applyFont="1" applyFill="1" applyBorder="1"/>
    <xf numFmtId="1" fontId="5" fillId="11" borderId="25" xfId="0" applyNumberFormat="1" applyFont="1" applyFill="1" applyBorder="1"/>
    <xf numFmtId="1" fontId="5" fillId="11" borderId="23" xfId="0" applyNumberFormat="1" applyFont="1" applyFill="1" applyBorder="1"/>
    <xf numFmtId="164" fontId="5" fillId="0" borderId="13" xfId="0" applyNumberFormat="1" applyFont="1" applyFill="1" applyBorder="1"/>
    <xf numFmtId="164" fontId="5" fillId="0" borderId="23" xfId="0" applyNumberFormat="1" applyFont="1" applyFill="1" applyBorder="1"/>
    <xf numFmtId="164" fontId="5" fillId="0" borderId="27" xfId="0" applyNumberFormat="1" applyFont="1" applyFill="1" applyBorder="1"/>
    <xf numFmtId="164" fontId="5" fillId="0" borderId="25" xfId="0" applyNumberFormat="1" applyFont="1" applyFill="1" applyBorder="1"/>
    <xf numFmtId="0" fontId="2" fillId="0" borderId="21" xfId="0" applyFont="1" applyBorder="1"/>
    <xf numFmtId="0" fontId="2" fillId="4" borderId="21" xfId="0" applyFont="1" applyFill="1" applyBorder="1"/>
    <xf numFmtId="1" fontId="13" fillId="0" borderId="24" xfId="0" applyNumberFormat="1" applyFont="1" applyFill="1" applyBorder="1"/>
    <xf numFmtId="1" fontId="13" fillId="0" borderId="23" xfId="0" applyNumberFormat="1" applyFont="1" applyFill="1" applyBorder="1"/>
    <xf numFmtId="0" fontId="13" fillId="0" borderId="27" xfId="0" applyFont="1" applyBorder="1"/>
    <xf numFmtId="0" fontId="2" fillId="0" borderId="37" xfId="0" applyFont="1" applyBorder="1"/>
    <xf numFmtId="0" fontId="2" fillId="4" borderId="37" xfId="0" applyFont="1" applyFill="1" applyBorder="1"/>
    <xf numFmtId="1" fontId="2" fillId="0" borderId="38" xfId="0" applyNumberFormat="1" applyFont="1" applyFill="1" applyBorder="1"/>
    <xf numFmtId="1" fontId="2" fillId="0" borderId="34" xfId="0" applyNumberFormat="1" applyFont="1" applyFill="1" applyBorder="1"/>
    <xf numFmtId="1" fontId="2" fillId="11" borderId="39" xfId="0" applyNumberFormat="1" applyFont="1" applyFill="1" applyBorder="1"/>
    <xf numFmtId="1" fontId="2" fillId="11" borderId="40" xfId="0" applyNumberFormat="1" applyFont="1" applyFill="1" applyBorder="1"/>
    <xf numFmtId="1" fontId="2" fillId="11" borderId="41" xfId="0" applyNumberFormat="1" applyFont="1" applyFill="1" applyBorder="1"/>
    <xf numFmtId="0" fontId="1" fillId="0" borderId="0" xfId="0" applyFont="1"/>
    <xf numFmtId="164" fontId="1" fillId="0" borderId="0" xfId="0" applyNumberFormat="1" applyFont="1"/>
    <xf numFmtId="0" fontId="1" fillId="0" borderId="0" xfId="0" applyFont="1" applyBorder="1"/>
    <xf numFmtId="0" fontId="14" fillId="0" borderId="0" xfId="0" applyFont="1" applyBorder="1" applyAlignment="1"/>
    <xf numFmtId="0" fontId="14" fillId="0" borderId="0" xfId="0" applyFont="1" applyAlignment="1"/>
    <xf numFmtId="0" fontId="7" fillId="0" borderId="0" xfId="0" applyFont="1"/>
    <xf numFmtId="0" fontId="6" fillId="0" borderId="6" xfId="0" applyNumberFormat="1" applyFont="1" applyFill="1" applyBorder="1" applyAlignment="1">
      <alignment horizontal="center" vertical="center" wrapText="1"/>
    </xf>
    <xf numFmtId="0" fontId="8" fillId="0" borderId="42" xfId="0" applyFont="1" applyFill="1" applyBorder="1"/>
    <xf numFmtId="0" fontId="0" fillId="0" borderId="42" xfId="0" applyBorder="1"/>
    <xf numFmtId="0" fontId="8" fillId="0" borderId="42" xfId="0" applyFont="1" applyBorder="1"/>
    <xf numFmtId="0" fontId="12" fillId="0" borderId="30" xfId="0" applyFont="1" applyBorder="1"/>
    <xf numFmtId="0" fontId="12" fillId="0" borderId="29" xfId="0" applyFont="1" applyBorder="1"/>
    <xf numFmtId="0" fontId="12" fillId="0" borderId="35" xfId="0" applyFont="1" applyBorder="1"/>
    <xf numFmtId="0" fontId="2" fillId="6" borderId="19" xfId="0" applyFont="1" applyFill="1" applyBorder="1"/>
    <xf numFmtId="164" fontId="2" fillId="8" borderId="17" xfId="0" applyNumberFormat="1" applyFont="1" applyFill="1" applyBorder="1"/>
    <xf numFmtId="0" fontId="5" fillId="0" borderId="27" xfId="0" applyFont="1" applyFill="1" applyBorder="1"/>
    <xf numFmtId="0" fontId="5" fillId="0" borderId="14" xfId="0" applyFont="1" applyFill="1" applyBorder="1"/>
    <xf numFmtId="0" fontId="5" fillId="0" borderId="25" xfId="0" applyFont="1" applyFill="1" applyBorder="1"/>
    <xf numFmtId="0" fontId="5" fillId="0" borderId="23" xfId="0" applyFont="1" applyFill="1" applyBorder="1"/>
    <xf numFmtId="164" fontId="2" fillId="0" borderId="39" xfId="0" applyNumberFormat="1" applyFont="1" applyFill="1" applyBorder="1"/>
    <xf numFmtId="164" fontId="2" fillId="0" borderId="34" xfId="0" applyNumberFormat="1" applyFont="1" applyFill="1" applyBorder="1"/>
    <xf numFmtId="164" fontId="2" fillId="0" borderId="40" xfId="0" applyNumberFormat="1" applyFont="1" applyFill="1" applyBorder="1"/>
    <xf numFmtId="0" fontId="7" fillId="0" borderId="0" xfId="0" applyFont="1" applyBorder="1"/>
    <xf numFmtId="164" fontId="2" fillId="0" borderId="0" xfId="0" applyNumberFormat="1" applyFont="1" applyBorder="1"/>
    <xf numFmtId="0" fontId="2" fillId="0" borderId="0" xfId="0" applyFont="1" applyFill="1" applyBorder="1"/>
    <xf numFmtId="0" fontId="2" fillId="4" borderId="6" xfId="0" applyFont="1" applyFill="1" applyBorder="1" applyAlignment="1">
      <alignment horizontal="center"/>
    </xf>
    <xf numFmtId="0" fontId="8" fillId="0" borderId="45" xfId="0" applyFont="1" applyFill="1" applyBorder="1"/>
    <xf numFmtId="0" fontId="9" fillId="0" borderId="46" xfId="0" applyFont="1" applyFill="1" applyBorder="1"/>
    <xf numFmtId="0" fontId="8" fillId="0" borderId="43" xfId="0" applyFont="1" applyFill="1" applyBorder="1"/>
    <xf numFmtId="0" fontId="0" fillId="0" borderId="47" xfId="0" applyBorder="1"/>
    <xf numFmtId="0" fontId="7" fillId="9" borderId="19" xfId="0" applyFont="1" applyFill="1" applyBorder="1"/>
    <xf numFmtId="1" fontId="2" fillId="6" borderId="15" xfId="0" applyNumberFormat="1" applyFont="1" applyFill="1" applyBorder="1"/>
    <xf numFmtId="1" fontId="2" fillId="6" borderId="16" xfId="0" applyNumberFormat="1" applyFont="1" applyFill="1" applyBorder="1"/>
    <xf numFmtId="1" fontId="2" fillId="6" borderId="18" xfId="0" applyNumberFormat="1" applyFont="1" applyFill="1" applyBorder="1"/>
    <xf numFmtId="0" fontId="7" fillId="7" borderId="21" xfId="0" applyFont="1" applyFill="1" applyBorder="1"/>
    <xf numFmtId="164" fontId="1" fillId="7" borderId="23" xfId="0" applyNumberFormat="1" applyFont="1" applyFill="1" applyBorder="1"/>
    <xf numFmtId="0" fontId="5" fillId="3" borderId="10" xfId="0" applyFont="1" applyFill="1" applyBorder="1"/>
    <xf numFmtId="1" fontId="5" fillId="3" borderId="24" xfId="0" applyNumberFormat="1" applyFont="1" applyFill="1" applyBorder="1" applyAlignment="1">
      <alignment horizontal="right"/>
    </xf>
    <xf numFmtId="1" fontId="5" fillId="3" borderId="28" xfId="0" applyNumberFormat="1" applyFont="1" applyFill="1" applyBorder="1" applyAlignment="1"/>
    <xf numFmtId="0" fontId="5" fillId="12" borderId="10" xfId="0" applyFont="1" applyFill="1" applyBorder="1"/>
    <xf numFmtId="1" fontId="5" fillId="0" borderId="24" xfId="0" applyNumberFormat="1" applyFont="1" applyFill="1" applyBorder="1" applyAlignment="1">
      <alignment horizontal="right"/>
    </xf>
    <xf numFmtId="1" fontId="5" fillId="0" borderId="28" xfId="0" applyNumberFormat="1" applyFont="1" applyFill="1" applyBorder="1" applyAlignment="1">
      <alignment horizontal="right"/>
    </xf>
    <xf numFmtId="164" fontId="16" fillId="11" borderId="39" xfId="0" applyNumberFormat="1" applyFont="1" applyFill="1" applyBorder="1"/>
    <xf numFmtId="164" fontId="16" fillId="11" borderId="40" xfId="0" applyNumberFormat="1" applyFont="1" applyFill="1" applyBorder="1"/>
    <xf numFmtId="164" fontId="16" fillId="11" borderId="41" xfId="0" applyNumberFormat="1" applyFont="1" applyFill="1" applyBorder="1"/>
    <xf numFmtId="0" fontId="2" fillId="0" borderId="0" xfId="0" applyFont="1" applyBorder="1"/>
    <xf numFmtId="164" fontId="2" fillId="0" borderId="0" xfId="0" applyNumberFormat="1" applyFont="1" applyFill="1" applyBorder="1"/>
    <xf numFmtId="0" fontId="0" fillId="0" borderId="2" xfId="0" applyBorder="1" applyAlignment="1"/>
    <xf numFmtId="17" fontId="2" fillId="0" borderId="9" xfId="0" applyNumberFormat="1" applyFont="1" applyFill="1" applyBorder="1" applyAlignment="1">
      <alignment horizontal="center" vertical="center" wrapText="1"/>
    </xf>
    <xf numFmtId="0" fontId="8" fillId="0" borderId="23" xfId="0" applyFont="1" applyFill="1" applyBorder="1"/>
    <xf numFmtId="0" fontId="9" fillId="0" borderId="27" xfId="0" applyFont="1" applyFill="1" applyBorder="1"/>
    <xf numFmtId="0" fontId="8" fillId="0" borderId="27" xfId="0" applyFont="1" applyFill="1" applyBorder="1"/>
    <xf numFmtId="0" fontId="8" fillId="0" borderId="25" xfId="0" applyFont="1" applyFill="1" applyBorder="1"/>
    <xf numFmtId="1" fontId="5" fillId="11" borderId="27" xfId="0" applyNumberFormat="1" applyFont="1" applyFill="1" applyBorder="1"/>
    <xf numFmtId="0" fontId="8" fillId="0" borderId="26" xfId="0" applyFont="1" applyFill="1" applyBorder="1"/>
    <xf numFmtId="1" fontId="0" fillId="0" borderId="0" xfId="0" applyNumberFormat="1" applyAlignment="1"/>
    <xf numFmtId="0" fontId="0" fillId="0" borderId="0" xfId="0" applyAlignment="1"/>
    <xf numFmtId="0" fontId="14" fillId="0" borderId="0" xfId="0" applyFont="1" applyAlignment="1"/>
    <xf numFmtId="0" fontId="0" fillId="0" borderId="5" xfId="0" applyBorder="1" applyAlignment="1">
      <alignment horizontal="center"/>
    </xf>
    <xf numFmtId="17" fontId="2" fillId="0" borderId="48" xfId="0" applyNumberFormat="1" applyFont="1" applyFill="1" applyBorder="1" applyAlignment="1">
      <alignment horizontal="center" vertical="center" wrapText="1"/>
    </xf>
    <xf numFmtId="0" fontId="0" fillId="0" borderId="23" xfId="0" applyFont="1" applyBorder="1"/>
    <xf numFmtId="164" fontId="0" fillId="0" borderId="31" xfId="0" applyNumberFormat="1" applyFont="1" applyFill="1" applyBorder="1"/>
    <xf numFmtId="164" fontId="0" fillId="0" borderId="25" xfId="0" applyNumberFormat="1" applyFont="1" applyFill="1" applyBorder="1"/>
    <xf numFmtId="164" fontId="0" fillId="0" borderId="27" xfId="0" applyNumberFormat="1" applyFont="1" applyFill="1" applyBorder="1"/>
    <xf numFmtId="164" fontId="0" fillId="0" borderId="23" xfId="0" applyNumberFormat="1" applyFont="1" applyFill="1" applyBorder="1"/>
    <xf numFmtId="0" fontId="0" fillId="10" borderId="10" xfId="0" applyFont="1" applyFill="1" applyBorder="1"/>
    <xf numFmtId="0" fontId="0" fillId="3" borderId="10" xfId="0" applyFont="1" applyFill="1" applyBorder="1"/>
    <xf numFmtId="0" fontId="8" fillId="0" borderId="27" xfId="0" applyFont="1" applyBorder="1"/>
    <xf numFmtId="0" fontId="8" fillId="0" borderId="25" xfId="0" applyFont="1" applyBorder="1"/>
    <xf numFmtId="0" fontId="8" fillId="0" borderId="23" xfId="0" applyFont="1" applyBorder="1"/>
    <xf numFmtId="1" fontId="1" fillId="0" borderId="11" xfId="0" applyNumberFormat="1" applyFont="1" applyFill="1" applyBorder="1"/>
    <xf numFmtId="1" fontId="2" fillId="8" borderId="36" xfId="0" applyNumberFormat="1" applyFont="1" applyFill="1" applyBorder="1"/>
    <xf numFmtId="1" fontId="1" fillId="7" borderId="13" xfId="0" applyNumberFormat="1" applyFont="1" applyFill="1" applyBorder="1"/>
    <xf numFmtId="1" fontId="9" fillId="0" borderId="11" xfId="0" applyNumberFormat="1" applyFont="1" applyBorder="1"/>
    <xf numFmtId="1" fontId="8" fillId="0" borderId="42" xfId="0" applyNumberFormat="1" applyFont="1" applyFill="1" applyBorder="1"/>
    <xf numFmtId="1" fontId="9" fillId="0" borderId="22" xfId="0" applyNumberFormat="1" applyFont="1" applyFill="1" applyBorder="1"/>
    <xf numFmtId="1" fontId="9" fillId="0" borderId="28" xfId="0" applyNumberFormat="1" applyFont="1" applyFill="1" applyBorder="1"/>
    <xf numFmtId="0" fontId="0" fillId="0" borderId="31" xfId="0" applyBorder="1"/>
    <xf numFmtId="0" fontId="8" fillId="0" borderId="31" xfId="0" applyFont="1" applyBorder="1"/>
    <xf numFmtId="0" fontId="0" fillId="0" borderId="24" xfId="0" applyFont="1" applyBorder="1"/>
    <xf numFmtId="0" fontId="0" fillId="0" borderId="24" xfId="0" applyBorder="1"/>
    <xf numFmtId="0" fontId="14" fillId="0" borderId="0" xfId="0" applyFont="1" applyAlignment="1"/>
    <xf numFmtId="1" fontId="0" fillId="0" borderId="0" xfId="0" applyNumberFormat="1"/>
    <xf numFmtId="0" fontId="13" fillId="0" borderId="26" xfId="0" applyFont="1" applyBorder="1"/>
    <xf numFmtId="0" fontId="13" fillId="0" borderId="23" xfId="0" applyFont="1" applyBorder="1"/>
    <xf numFmtId="0" fontId="8" fillId="0" borderId="30" xfId="0" applyFont="1" applyFill="1" applyBorder="1"/>
    <xf numFmtId="0" fontId="2" fillId="13" borderId="19" xfId="0" applyFont="1" applyFill="1" applyBorder="1"/>
    <xf numFmtId="1" fontId="2" fillId="13" borderId="18" xfId="0" applyNumberFormat="1" applyFont="1" applyFill="1" applyBorder="1"/>
    <xf numFmtId="0" fontId="5" fillId="0" borderId="24" xfId="0" applyFont="1" applyFill="1" applyBorder="1"/>
    <xf numFmtId="1" fontId="2" fillId="13" borderId="15" xfId="0" applyNumberFormat="1" applyFont="1" applyFill="1" applyBorder="1"/>
    <xf numFmtId="1" fontId="2" fillId="13" borderId="16" xfId="0" applyNumberFormat="1" applyFont="1" applyFill="1" applyBorder="1"/>
    <xf numFmtId="164" fontId="2" fillId="0" borderId="25" xfId="0" applyNumberFormat="1" applyFont="1" applyBorder="1"/>
    <xf numFmtId="0" fontId="7" fillId="0" borderId="24" xfId="0" applyFont="1" applyBorder="1"/>
    <xf numFmtId="0" fontId="7" fillId="0" borderId="39" xfId="0" applyFont="1" applyBorder="1"/>
    <xf numFmtId="164" fontId="2" fillId="0" borderId="40" xfId="0" applyNumberFormat="1" applyFont="1" applyBorder="1"/>
    <xf numFmtId="1" fontId="1" fillId="0" borderId="27" xfId="0" applyNumberFormat="1" applyFont="1" applyFill="1" applyBorder="1"/>
    <xf numFmtId="164" fontId="1" fillId="0" borderId="29" xfId="0" applyNumberFormat="1" applyFont="1" applyFill="1" applyBorder="1"/>
    <xf numFmtId="164" fontId="10" fillId="0" borderId="29" xfId="0" applyNumberFormat="1" applyFont="1" applyFill="1" applyBorder="1"/>
    <xf numFmtId="0" fontId="5" fillId="0" borderId="51" xfId="0" applyFont="1" applyFill="1" applyBorder="1"/>
    <xf numFmtId="0" fontId="2" fillId="0" borderId="23" xfId="0" applyFont="1" applyFill="1" applyBorder="1"/>
    <xf numFmtId="0" fontId="2" fillId="0" borderId="34" xfId="0" applyFont="1" applyFill="1" applyBorder="1"/>
    <xf numFmtId="1" fontId="2" fillId="13" borderId="36" xfId="0" applyNumberFormat="1" applyFont="1" applyFill="1" applyBorder="1"/>
    <xf numFmtId="0" fontId="14" fillId="0" borderId="0" xfId="0" applyFont="1" applyAlignment="1">
      <alignment horizontal="left"/>
    </xf>
    <xf numFmtId="0" fontId="14" fillId="0" borderId="0" xfId="0" applyFont="1" applyAlignment="1"/>
    <xf numFmtId="0" fontId="0" fillId="0" borderId="0" xfId="0" applyFill="1" applyAlignment="1"/>
    <xf numFmtId="1" fontId="1" fillId="0" borderId="51" xfId="0" applyNumberFormat="1" applyFont="1" applyFill="1" applyBorder="1"/>
    <xf numFmtId="1" fontId="8" fillId="0" borderId="52" xfId="0" applyNumberFormat="1" applyFont="1" applyBorder="1"/>
    <xf numFmtId="1" fontId="9" fillId="0" borderId="20" xfId="0" applyNumberFormat="1" applyFont="1" applyBorder="1"/>
    <xf numFmtId="1" fontId="8" fillId="0" borderId="53" xfId="0" applyNumberFormat="1" applyFont="1" applyFill="1" applyBorder="1"/>
    <xf numFmtId="1" fontId="9" fillId="0" borderId="54" xfId="0" applyNumberFormat="1" applyFont="1" applyFill="1" applyBorder="1"/>
    <xf numFmtId="1" fontId="9" fillId="0" borderId="31" xfId="0" applyNumberFormat="1" applyFont="1" applyFill="1" applyBorder="1"/>
    <xf numFmtId="0" fontId="7" fillId="0" borderId="37" xfId="0" applyFont="1" applyBorder="1"/>
    <xf numFmtId="1" fontId="1" fillId="0" borderId="39" xfId="0" applyNumberFormat="1" applyFont="1" applyFill="1" applyBorder="1"/>
    <xf numFmtId="1" fontId="1" fillId="0" borderId="55" xfId="0" applyNumberFormat="1" applyFont="1" applyFill="1" applyBorder="1"/>
    <xf numFmtId="1" fontId="8" fillId="0" borderId="47" xfId="0" applyNumberFormat="1" applyFont="1" applyFill="1" applyBorder="1"/>
    <xf numFmtId="1" fontId="9" fillId="0" borderId="55" xfId="0" applyNumberFormat="1" applyFont="1" applyFill="1" applyBorder="1"/>
    <xf numFmtId="1" fontId="9" fillId="0" borderId="41" xfId="0" applyNumberFormat="1" applyFont="1" applyFill="1" applyBorder="1"/>
    <xf numFmtId="0" fontId="1" fillId="0" borderId="23" xfId="0" applyFont="1" applyFill="1" applyBorder="1"/>
    <xf numFmtId="0" fontId="8" fillId="14" borderId="33" xfId="0" applyFont="1" applyFill="1" applyBorder="1"/>
    <xf numFmtId="0" fontId="1" fillId="0" borderId="33" xfId="0" applyFont="1" applyFill="1" applyBorder="1"/>
    <xf numFmtId="0" fontId="7" fillId="0" borderId="56" xfId="0" applyFont="1" applyBorder="1"/>
    <xf numFmtId="0" fontId="8" fillId="0" borderId="33" xfId="0" applyFont="1" applyFill="1" applyBorder="1"/>
    <xf numFmtId="1" fontId="1" fillId="3" borderId="13" xfId="0" applyNumberFormat="1" applyFont="1" applyFill="1" applyBorder="1"/>
    <xf numFmtId="0" fontId="0" fillId="0" borderId="0" xfId="0" applyAlignment="1"/>
    <xf numFmtId="0" fontId="0" fillId="0" borderId="50" xfId="0" applyBorder="1"/>
    <xf numFmtId="0" fontId="8" fillId="0" borderId="57" xfId="0" applyNumberFormat="1" applyFont="1" applyFill="1" applyBorder="1"/>
    <xf numFmtId="0" fontId="0" fillId="0" borderId="5" xfId="0" applyFill="1" applyBorder="1" applyAlignment="1"/>
    <xf numFmtId="0" fontId="15" fillId="0" borderId="0" xfId="0" applyNumberFormat="1" applyFont="1" applyFill="1" applyAlignment="1"/>
    <xf numFmtId="0" fontId="0" fillId="0" borderId="0" xfId="0" applyFill="1" applyAlignment="1"/>
    <xf numFmtId="0" fontId="0" fillId="0" borderId="0" xfId="0" applyFill="1" applyBorder="1" applyAlignment="1"/>
    <xf numFmtId="0" fontId="7" fillId="15" borderId="21" xfId="0" applyFont="1" applyFill="1" applyBorder="1"/>
    <xf numFmtId="0" fontId="7" fillId="16" borderId="21" xfId="0" applyFont="1" applyFill="1" applyBorder="1"/>
    <xf numFmtId="0" fontId="0" fillId="15" borderId="42" xfId="0" applyFill="1" applyBorder="1"/>
    <xf numFmtId="0" fontId="0" fillId="15" borderId="27" xfId="0" applyFill="1" applyBorder="1"/>
    <xf numFmtId="0" fontId="0" fillId="15" borderId="25" xfId="0" applyFill="1" applyBorder="1"/>
    <xf numFmtId="0" fontId="0" fillId="15" borderId="23" xfId="0" applyFill="1" applyBorder="1"/>
    <xf numFmtId="0" fontId="7" fillId="15" borderId="32" xfId="0" applyFont="1" applyFill="1" applyBorder="1"/>
    <xf numFmtId="0" fontId="7" fillId="16" borderId="32" xfId="0" applyFont="1" applyFill="1" applyBorder="1"/>
    <xf numFmtId="0" fontId="0" fillId="15" borderId="31" xfId="0" applyFill="1" applyBorder="1"/>
    <xf numFmtId="0" fontId="7" fillId="15" borderId="0" xfId="0" applyFont="1" applyFill="1"/>
    <xf numFmtId="1" fontId="0" fillId="15" borderId="0" xfId="0" applyNumberFormat="1" applyFill="1" applyAlignment="1"/>
    <xf numFmtId="10" fontId="0" fillId="0" borderId="0" xfId="0" applyNumberFormat="1" applyBorder="1"/>
    <xf numFmtId="10" fontId="0" fillId="0" borderId="0" xfId="0" applyNumberFormat="1"/>
    <xf numFmtId="1" fontId="0" fillId="0" borderId="0" xfId="0" applyNumberFormat="1" applyBorder="1"/>
    <xf numFmtId="164" fontId="1" fillId="0" borderId="0" xfId="0" applyNumberFormat="1" applyFont="1" applyFill="1" applyBorder="1"/>
    <xf numFmtId="0" fontId="0" fillId="10" borderId="19" xfId="0" applyFont="1" applyFill="1" applyBorder="1"/>
    <xf numFmtId="1" fontId="1" fillId="7" borderId="15" xfId="0" applyNumberFormat="1" applyFont="1" applyFill="1" applyBorder="1"/>
    <xf numFmtId="1" fontId="1" fillId="7" borderId="36" xfId="0" applyNumberFormat="1" applyFont="1" applyFill="1" applyBorder="1"/>
    <xf numFmtId="1" fontId="1" fillId="7" borderId="17" xfId="0" applyNumberFormat="1" applyFont="1" applyFill="1" applyBorder="1"/>
    <xf numFmtId="1" fontId="1" fillId="7" borderId="16" xfId="0" applyNumberFormat="1" applyFont="1" applyFill="1" applyBorder="1"/>
    <xf numFmtId="1" fontId="1" fillId="7" borderId="18" xfId="0" applyNumberFormat="1" applyFont="1" applyFill="1" applyBorder="1"/>
    <xf numFmtId="1" fontId="2" fillId="13" borderId="17" xfId="0" applyNumberFormat="1" applyFont="1" applyFill="1" applyBorder="1"/>
    <xf numFmtId="0" fontId="8" fillId="14" borderId="23" xfId="0" applyFont="1" applyFill="1" applyBorder="1"/>
    <xf numFmtId="0" fontId="0" fillId="0" borderId="27" xfId="0" applyFill="1" applyBorder="1"/>
    <xf numFmtId="1" fontId="1" fillId="15" borderId="11" xfId="0" applyNumberFormat="1" applyFont="1" applyFill="1" applyBorder="1"/>
    <xf numFmtId="1" fontId="13" fillId="0" borderId="27" xfId="0" applyNumberFormat="1" applyFont="1" applyBorder="1"/>
    <xf numFmtId="1" fontId="13" fillId="0" borderId="25" xfId="0" applyNumberFormat="1" applyFont="1" applyBorder="1"/>
    <xf numFmtId="1" fontId="0" fillId="0" borderId="29" xfId="0" applyNumberFormat="1" applyBorder="1"/>
    <xf numFmtId="1" fontId="0" fillId="0" borderId="30" xfId="0" applyNumberFormat="1" applyBorder="1"/>
    <xf numFmtId="1" fontId="0" fillId="0" borderId="35" xfId="0" applyNumberFormat="1" applyBorder="1"/>
    <xf numFmtId="0" fontId="9" fillId="17" borderId="27" xfId="0" applyFont="1" applyFill="1" applyBorder="1"/>
    <xf numFmtId="0" fontId="9" fillId="17" borderId="22" xfId="0" applyFont="1" applyFill="1" applyBorder="1"/>
    <xf numFmtId="0" fontId="9" fillId="17" borderId="25" xfId="0" applyFont="1" applyFill="1" applyBorder="1"/>
    <xf numFmtId="0" fontId="9" fillId="17" borderId="28" xfId="0" applyFont="1" applyFill="1" applyBorder="1"/>
    <xf numFmtId="0" fontId="2" fillId="0" borderId="0" xfId="0" applyFont="1" applyAlignment="1"/>
    <xf numFmtId="0" fontId="0" fillId="0" borderId="0" xfId="0" applyAlignment="1"/>
    <xf numFmtId="0" fontId="17" fillId="0" borderId="0" xfId="0" applyFont="1" applyBorder="1" applyAlignment="1"/>
    <xf numFmtId="0" fontId="4" fillId="2" borderId="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4" fillId="2" borderId="49" xfId="0" applyFont="1" applyFill="1" applyBorder="1" applyAlignment="1">
      <alignment horizontal="left"/>
    </xf>
    <xf numFmtId="0" fontId="4" fillId="2" borderId="44" xfId="0" applyFont="1" applyFill="1" applyBorder="1" applyAlignment="1">
      <alignment horizontal="left"/>
    </xf>
    <xf numFmtId="17" fontId="2" fillId="0" borderId="58" xfId="0" applyNumberFormat="1" applyFont="1" applyFill="1" applyBorder="1" applyAlignment="1">
      <alignment horizontal="center" vertical="center" wrapText="1"/>
    </xf>
    <xf numFmtId="1" fontId="1" fillId="3" borderId="23" xfId="0" applyNumberFormat="1" applyFont="1" applyFill="1" applyBorder="1"/>
    <xf numFmtId="17" fontId="2" fillId="0" borderId="59" xfId="0" applyNumberFormat="1" applyFont="1" applyFill="1" applyBorder="1" applyAlignment="1">
      <alignment horizontal="center" vertical="center" wrapText="1"/>
    </xf>
    <xf numFmtId="17" fontId="2" fillId="0" borderId="60" xfId="0" applyNumberFormat="1" applyFont="1" applyFill="1" applyBorder="1" applyAlignment="1">
      <alignment horizontal="center" vertical="center" wrapText="1"/>
    </xf>
    <xf numFmtId="0" fontId="9" fillId="0" borderId="61" xfId="0" applyFont="1" applyFill="1" applyBorder="1"/>
    <xf numFmtId="1" fontId="13" fillId="0" borderId="28" xfId="0" applyNumberFormat="1" applyFont="1" applyBorder="1"/>
  </cellXfs>
  <cellStyles count="2">
    <cellStyle name="Normal" xfId="0" builtinId="0"/>
    <cellStyle name="Normal 2" xfId="1"/>
  </cellStyles>
  <dxfs count="2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Q133"/>
  <sheetViews>
    <sheetView tabSelected="1" zoomScale="90" zoomScaleNormal="90" workbookViewId="0">
      <selection activeCell="L24" sqref="L24"/>
    </sheetView>
  </sheetViews>
  <sheetFormatPr defaultColWidth="8.85546875" defaultRowHeight="12.75" x14ac:dyDescent="0.2"/>
  <cols>
    <col min="1" max="1" width="3.42578125" customWidth="1"/>
    <col min="2" max="2" width="30" customWidth="1"/>
    <col min="3" max="4" width="9.7109375" customWidth="1"/>
    <col min="5" max="5" width="8.28515625" bestFit="1" customWidth="1"/>
    <col min="6" max="6" width="8.42578125" bestFit="1" customWidth="1"/>
    <col min="7" max="14" width="8.85546875" bestFit="1" customWidth="1"/>
    <col min="15" max="15" width="11.140625" bestFit="1" customWidth="1"/>
    <col min="16" max="17" width="8.85546875" bestFit="1" customWidth="1"/>
    <col min="18" max="18" width="9.28515625" bestFit="1" customWidth="1"/>
    <col min="19" max="19" width="10.28515625" customWidth="1"/>
    <col min="20" max="20" width="16" customWidth="1"/>
    <col min="21" max="21" width="27" customWidth="1"/>
    <col min="22" max="22" width="27.85546875" customWidth="1"/>
    <col min="23" max="23" width="30.42578125" customWidth="1"/>
    <col min="24" max="24" width="17.7109375" customWidth="1"/>
    <col min="25" max="25" width="19.42578125" customWidth="1"/>
    <col min="27" max="27" width="15.42578125" customWidth="1"/>
    <col min="29" max="29" width="18.140625" customWidth="1"/>
    <col min="38" max="38" width="13.42578125" customWidth="1"/>
    <col min="41" max="41" width="13.85546875" customWidth="1"/>
    <col min="45" max="45" width="12.42578125" customWidth="1"/>
  </cols>
  <sheetData>
    <row r="1" spans="2:23" x14ac:dyDescent="0.2">
      <c r="B1" s="233" t="s">
        <v>44</v>
      </c>
      <c r="C1" s="233"/>
      <c r="D1" s="233"/>
      <c r="E1" s="233"/>
      <c r="F1" s="234"/>
      <c r="G1" s="1"/>
      <c r="H1" s="1"/>
      <c r="I1" s="1"/>
      <c r="J1" s="1"/>
      <c r="K1" s="1"/>
      <c r="L1" s="125"/>
      <c r="M1" s="125"/>
      <c r="N1" s="125"/>
      <c r="O1" s="192"/>
      <c r="P1" s="192"/>
      <c r="Q1" s="192"/>
      <c r="R1" s="1"/>
    </row>
    <row r="2" spans="2:23" ht="13.5" thickBot="1" x14ac:dyDescent="0.25">
      <c r="D2" t="s">
        <v>56</v>
      </c>
      <c r="S2" s="2"/>
      <c r="T2" s="2"/>
      <c r="U2" s="3"/>
      <c r="W2" s="3"/>
    </row>
    <row r="3" spans="2:23" ht="16.5" thickTop="1" x14ac:dyDescent="0.25">
      <c r="B3" s="236" t="s">
        <v>45</v>
      </c>
      <c r="C3" s="237"/>
      <c r="D3" s="237"/>
      <c r="E3" s="238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5"/>
      <c r="T3" s="5"/>
      <c r="U3" s="5"/>
      <c r="W3" s="5"/>
    </row>
    <row r="4" spans="2:23" ht="16.5" thickBot="1" x14ac:dyDescent="0.3">
      <c r="B4" s="239" t="s">
        <v>0</v>
      </c>
      <c r="C4" s="240"/>
      <c r="D4" s="240"/>
      <c r="E4" s="241"/>
    </row>
    <row r="5" spans="2:23" s="10" customFormat="1" ht="44.25" customHeight="1" thickTop="1" thickBot="1" x14ac:dyDescent="0.25">
      <c r="B5" s="6"/>
      <c r="C5" s="7"/>
      <c r="D5" s="8" t="s">
        <v>55</v>
      </c>
      <c r="E5" s="9" t="s">
        <v>43</v>
      </c>
      <c r="F5" s="117">
        <v>44470</v>
      </c>
      <c r="G5" s="117">
        <v>44501</v>
      </c>
      <c r="H5" s="243">
        <v>44531</v>
      </c>
      <c r="I5"/>
      <c r="J5"/>
    </row>
    <row r="6" spans="2:23" s="15" customFormat="1" ht="13.5" thickTop="1" x14ac:dyDescent="0.2">
      <c r="B6" s="11" t="s">
        <v>1</v>
      </c>
      <c r="C6" s="12"/>
      <c r="D6" s="139">
        <v>8538.9060185185172</v>
      </c>
      <c r="E6" s="194">
        <v>14940</v>
      </c>
      <c r="F6" s="24">
        <v>14940</v>
      </c>
      <c r="G6" s="25">
        <v>14940</v>
      </c>
      <c r="H6" s="14">
        <v>14940</v>
      </c>
      <c r="I6" s="210"/>
      <c r="J6" s="212"/>
    </row>
    <row r="7" spans="2:23" x14ac:dyDescent="0.2">
      <c r="B7" s="16" t="s">
        <v>2</v>
      </c>
      <c r="C7" s="17"/>
      <c r="D7" s="139">
        <v>126962.48842592593</v>
      </c>
      <c r="E7" s="123">
        <v>173160</v>
      </c>
      <c r="F7" s="24">
        <v>173160</v>
      </c>
      <c r="G7" s="25">
        <v>173160</v>
      </c>
      <c r="H7" s="118">
        <v>173160</v>
      </c>
      <c r="I7" s="211"/>
      <c r="J7" s="212"/>
    </row>
    <row r="8" spans="2:23" s="15" customFormat="1" x14ac:dyDescent="0.2">
      <c r="B8" s="16" t="s">
        <v>3</v>
      </c>
      <c r="C8" s="17"/>
      <c r="D8" s="139">
        <v>114014.16435185185</v>
      </c>
      <c r="E8" s="123">
        <v>52000</v>
      </c>
      <c r="F8" s="222">
        <v>52000</v>
      </c>
      <c r="G8" s="25">
        <v>52000</v>
      </c>
      <c r="H8" s="118">
        <v>52000</v>
      </c>
      <c r="I8" s="210"/>
      <c r="J8" s="212"/>
    </row>
    <row r="9" spans="2:23" x14ac:dyDescent="0.2">
      <c r="B9" s="16" t="s">
        <v>4</v>
      </c>
      <c r="C9" s="17"/>
      <c r="D9" s="139">
        <v>97246.536574074067</v>
      </c>
      <c r="E9" s="118">
        <v>129150</v>
      </c>
      <c r="F9" s="24">
        <v>135464</v>
      </c>
      <c r="G9" s="25">
        <v>135464</v>
      </c>
      <c r="H9" s="118">
        <v>135464</v>
      </c>
      <c r="I9" s="211"/>
      <c r="J9" s="212"/>
    </row>
    <row r="10" spans="2:23" x14ac:dyDescent="0.2">
      <c r="B10" s="16"/>
      <c r="C10" s="17"/>
      <c r="D10" s="139"/>
      <c r="E10" s="118"/>
      <c r="F10" s="15"/>
      <c r="G10" s="15"/>
      <c r="H10" s="118"/>
      <c r="I10" s="211"/>
      <c r="J10" s="212"/>
    </row>
    <row r="11" spans="2:23" x14ac:dyDescent="0.2">
      <c r="B11" s="16" t="s">
        <v>39</v>
      </c>
      <c r="C11" s="17"/>
      <c r="D11" s="139">
        <v>8477.0712962962953</v>
      </c>
      <c r="E11" s="118">
        <v>10000</v>
      </c>
      <c r="F11" s="193">
        <v>10000</v>
      </c>
      <c r="G11" s="149">
        <v>10000</v>
      </c>
      <c r="H11" s="118">
        <v>10000</v>
      </c>
      <c r="I11" s="211"/>
      <c r="J11" s="212"/>
    </row>
    <row r="12" spans="2:23" x14ac:dyDescent="0.2">
      <c r="B12" s="20" t="s">
        <v>34</v>
      </c>
      <c r="C12" s="21"/>
      <c r="D12" s="139">
        <v>1850.3601851851852</v>
      </c>
      <c r="E12" s="22">
        <v>2000</v>
      </c>
      <c r="F12" s="120">
        <v>10000</v>
      </c>
      <c r="G12" s="121">
        <v>10000</v>
      </c>
      <c r="H12" s="118">
        <v>10000</v>
      </c>
    </row>
    <row r="13" spans="2:23" x14ac:dyDescent="0.2">
      <c r="B13" s="26" t="s">
        <v>41</v>
      </c>
      <c r="C13" s="27"/>
      <c r="D13" s="139">
        <v>0.40185185185185185</v>
      </c>
      <c r="E13" s="31">
        <v>1000</v>
      </c>
      <c r="F13" s="29">
        <v>1000</v>
      </c>
      <c r="G13" s="30">
        <v>1000</v>
      </c>
      <c r="H13" s="31">
        <v>1000</v>
      </c>
    </row>
    <row r="14" spans="2:23" x14ac:dyDescent="0.2">
      <c r="B14" s="26"/>
      <c r="C14" s="27"/>
      <c r="D14" s="139"/>
      <c r="E14" s="31"/>
      <c r="F14" s="29"/>
      <c r="G14" s="30"/>
      <c r="H14" s="31"/>
    </row>
    <row r="15" spans="2:23" ht="13.5" thickBot="1" x14ac:dyDescent="0.25">
      <c r="B15" s="26" t="s">
        <v>46</v>
      </c>
      <c r="C15" s="27"/>
      <c r="D15" s="139"/>
      <c r="E15" s="28">
        <f>0.13*SUM(E6:E9)-SUM(E11:E13)</f>
        <v>35002.5</v>
      </c>
      <c r="F15" s="226">
        <f t="shared" ref="F15:H15" si="0">0.13*SUM(F6:F9)-SUM(F11:F13)</f>
        <v>27823.32</v>
      </c>
      <c r="G15" s="227">
        <f t="shared" si="0"/>
        <v>27823.32</v>
      </c>
      <c r="H15" s="228">
        <f t="shared" si="0"/>
        <v>27823.32</v>
      </c>
    </row>
    <row r="16" spans="2:23" ht="13.5" thickTop="1" x14ac:dyDescent="0.2">
      <c r="B16" s="32" t="s">
        <v>12</v>
      </c>
      <c r="C16" s="33"/>
      <c r="D16" s="140">
        <v>357089.92870370368</v>
      </c>
      <c r="E16" s="35">
        <f t="shared" ref="D16:H16" si="1">SUM(E6:E15)</f>
        <v>417252.5</v>
      </c>
      <c r="F16" s="36">
        <f t="shared" si="1"/>
        <v>424387.32</v>
      </c>
      <c r="G16" s="37">
        <f t="shared" si="1"/>
        <v>424387.32</v>
      </c>
      <c r="H16" s="38">
        <f t="shared" si="1"/>
        <v>424387.32</v>
      </c>
    </row>
    <row r="17" spans="1:39" x14ac:dyDescent="0.2">
      <c r="B17" s="134" t="s">
        <v>28</v>
      </c>
      <c r="C17" s="39"/>
      <c r="D17" s="141">
        <v>346762.09537037037</v>
      </c>
      <c r="E17" s="41">
        <f t="shared" ref="D17:H17" si="2">SUM(E6:E9)</f>
        <v>369250</v>
      </c>
      <c r="F17" s="42">
        <f t="shared" si="2"/>
        <v>375564</v>
      </c>
      <c r="G17" s="43">
        <f t="shared" si="2"/>
        <v>375564</v>
      </c>
      <c r="H17" s="18">
        <f t="shared" si="2"/>
        <v>375564</v>
      </c>
    </row>
    <row r="18" spans="1:39" x14ac:dyDescent="0.2">
      <c r="B18" s="135" t="s">
        <v>36</v>
      </c>
      <c r="C18" s="44"/>
      <c r="D18" s="191">
        <v>1850.7620370370371</v>
      </c>
      <c r="E18" s="191">
        <f>0.13*E17</f>
        <v>48002.5</v>
      </c>
      <c r="F18" s="191">
        <f t="shared" ref="F18:H18" si="3">0.13*F17</f>
        <v>48823.32</v>
      </c>
      <c r="G18" s="191">
        <f t="shared" si="3"/>
        <v>48823.32</v>
      </c>
      <c r="H18" s="244">
        <f t="shared" si="3"/>
        <v>48823.32</v>
      </c>
    </row>
    <row r="19" spans="1:39" x14ac:dyDescent="0.2">
      <c r="B19" s="47" t="s">
        <v>47</v>
      </c>
      <c r="C19" s="48"/>
      <c r="D19" s="49"/>
      <c r="E19" s="50">
        <f>0.04*E16</f>
        <v>16690.099999999999</v>
      </c>
      <c r="F19" s="122">
        <f t="shared" ref="F19:H19" si="4">0.04*F16</f>
        <v>16975.4928</v>
      </c>
      <c r="G19" s="51">
        <f t="shared" si="4"/>
        <v>16975.4928</v>
      </c>
      <c r="H19" s="52">
        <f t="shared" si="4"/>
        <v>16975.4928</v>
      </c>
    </row>
    <row r="20" spans="1:39" x14ac:dyDescent="0.2">
      <c r="B20" s="47"/>
      <c r="C20" s="48"/>
      <c r="D20" s="53"/>
      <c r="E20" s="50"/>
      <c r="F20" s="55"/>
      <c r="G20" s="56"/>
      <c r="H20" s="54"/>
    </row>
    <row r="21" spans="1:39" x14ac:dyDescent="0.2">
      <c r="B21" s="57" t="s">
        <v>14</v>
      </c>
      <c r="C21" s="58"/>
      <c r="D21" s="59"/>
      <c r="E21" s="60">
        <v>620000</v>
      </c>
      <c r="F21" s="61">
        <v>620000</v>
      </c>
      <c r="G21" s="152">
        <v>620000</v>
      </c>
      <c r="H21" s="153">
        <v>620000</v>
      </c>
    </row>
    <row r="22" spans="1:39" ht="13.5" thickBot="1" x14ac:dyDescent="0.25">
      <c r="B22" s="62" t="s">
        <v>15</v>
      </c>
      <c r="C22" s="63"/>
      <c r="D22" s="64">
        <v>-357089.92870370368</v>
      </c>
      <c r="E22" s="65">
        <f t="shared" ref="D22:E22" si="5">E21-E16-E19-E20</f>
        <v>186057.4</v>
      </c>
      <c r="F22" s="66">
        <f t="shared" ref="F22:G22" si="6">F21-F16-F19-F20</f>
        <v>178637.18719999999</v>
      </c>
      <c r="G22" s="67">
        <f t="shared" si="6"/>
        <v>178637.18719999999</v>
      </c>
      <c r="H22" s="68">
        <f t="shared" ref="H22" si="7">H21-H16-H19-H20</f>
        <v>178637.18719999999</v>
      </c>
    </row>
    <row r="23" spans="1:39" ht="13.5" customHeight="1" thickTop="1" x14ac:dyDescent="0.2">
      <c r="B23" s="69"/>
      <c r="C23" s="69"/>
      <c r="D23" s="70"/>
      <c r="E23" s="69"/>
      <c r="F23" s="71"/>
      <c r="G23" s="69"/>
      <c r="H23" s="69"/>
    </row>
    <row r="24" spans="1:39" ht="13.5" customHeight="1" x14ac:dyDescent="0.2">
      <c r="B24" s="72"/>
      <c r="C24" s="72"/>
      <c r="D24" s="73"/>
      <c r="E24" s="73"/>
      <c r="F24" s="126"/>
      <c r="G24" s="126"/>
      <c r="H24" s="126"/>
    </row>
    <row r="25" spans="1:39" ht="13.5" customHeight="1" x14ac:dyDescent="0.2">
      <c r="B25" s="72"/>
      <c r="C25" s="72"/>
      <c r="D25" s="1"/>
      <c r="E25" s="124"/>
      <c r="F25" s="125"/>
      <c r="G25" s="125"/>
      <c r="H25" s="125"/>
    </row>
    <row r="26" spans="1:39" ht="13.5" customHeight="1" x14ac:dyDescent="0.2">
      <c r="B26" s="72"/>
      <c r="C26" s="72"/>
      <c r="D26" s="1"/>
      <c r="E26" s="1"/>
      <c r="F26" s="125"/>
      <c r="G26" s="125"/>
      <c r="H26" s="125"/>
    </row>
    <row r="27" spans="1:39" ht="13.5" customHeight="1" x14ac:dyDescent="0.2">
      <c r="B27" s="74"/>
      <c r="C27" s="74"/>
      <c r="D27" s="74"/>
      <c r="E27" s="74"/>
      <c r="F27" s="15"/>
      <c r="G27" s="15"/>
      <c r="H27" s="15"/>
      <c r="I27" s="15"/>
      <c r="J27" s="15"/>
      <c r="K27" s="15"/>
      <c r="L27" s="15"/>
      <c r="M27" s="15"/>
      <c r="N27" s="15"/>
      <c r="O27" s="15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</row>
    <row r="28" spans="1:39" ht="13.5" thickBot="1" x14ac:dyDescent="0.25">
      <c r="B28" s="74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196"/>
      <c r="R28" s="197"/>
      <c r="T28" s="173"/>
    </row>
    <row r="29" spans="1:39" ht="16.5" thickTop="1" x14ac:dyDescent="0.25">
      <c r="A29" s="69"/>
      <c r="B29" s="236" t="str">
        <f>B3</f>
        <v>UK Tier 1 Requests  - 2021</v>
      </c>
      <c r="C29" s="237"/>
      <c r="D29" s="237"/>
      <c r="E29" s="238"/>
      <c r="F29" s="198"/>
      <c r="G29" s="198"/>
      <c r="H29" s="198"/>
      <c r="I29" s="4"/>
      <c r="J29" s="4"/>
      <c r="K29" s="4"/>
      <c r="Q29" s="198"/>
      <c r="R29" s="198"/>
      <c r="T29" s="4"/>
      <c r="AM29" s="69"/>
    </row>
    <row r="30" spans="1:39" s="69" customFormat="1" ht="16.5" thickBot="1" x14ac:dyDescent="0.3">
      <c r="A30"/>
      <c r="B30" s="239" t="s">
        <v>16</v>
      </c>
      <c r="C30" s="240"/>
      <c r="D30" s="240"/>
      <c r="E30" s="241"/>
      <c r="F30" s="127"/>
      <c r="G30" s="127"/>
      <c r="H30" s="127"/>
      <c r="I30"/>
      <c r="J30"/>
      <c r="K30"/>
      <c r="L30"/>
      <c r="M30"/>
      <c r="N30" s="4"/>
      <c r="O30" s="4"/>
      <c r="P30"/>
      <c r="Q30" s="4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</row>
    <row r="31" spans="1:39" ht="24" thickTop="1" thickBot="1" x14ac:dyDescent="0.25">
      <c r="B31" s="6"/>
      <c r="C31" s="75"/>
      <c r="D31" s="8" t="s">
        <v>54</v>
      </c>
      <c r="E31" s="9" t="s">
        <v>43</v>
      </c>
      <c r="F31" s="117">
        <v>44470</v>
      </c>
      <c r="G31" s="117">
        <v>44501</v>
      </c>
      <c r="H31" s="245">
        <v>44531</v>
      </c>
    </row>
    <row r="32" spans="1:39" ht="13.5" thickTop="1" x14ac:dyDescent="0.2">
      <c r="B32" s="11" t="s">
        <v>48</v>
      </c>
      <c r="C32" s="174"/>
      <c r="D32" s="139">
        <v>621</v>
      </c>
      <c r="E32" s="175">
        <v>1320</v>
      </c>
      <c r="F32" s="142">
        <v>1599</v>
      </c>
      <c r="G32" s="142">
        <v>1599</v>
      </c>
      <c r="H32" s="176">
        <v>1599</v>
      </c>
    </row>
    <row r="33" spans="2:16" x14ac:dyDescent="0.2">
      <c r="B33" s="16" t="s">
        <v>49</v>
      </c>
      <c r="C33" s="164"/>
      <c r="D33" s="139">
        <v>15253</v>
      </c>
      <c r="E33" s="143">
        <v>15540</v>
      </c>
      <c r="F33" s="144">
        <v>15540</v>
      </c>
      <c r="G33" s="144">
        <v>15540</v>
      </c>
      <c r="H33" s="145">
        <v>15540</v>
      </c>
      <c r="I33" s="212"/>
    </row>
    <row r="34" spans="2:16" x14ac:dyDescent="0.2">
      <c r="B34" s="16" t="s">
        <v>50</v>
      </c>
      <c r="C34" s="164"/>
      <c r="D34" s="139">
        <v>5194</v>
      </c>
      <c r="E34" s="177">
        <v>5440</v>
      </c>
      <c r="F34" s="178">
        <v>5440</v>
      </c>
      <c r="G34" s="178">
        <v>5440</v>
      </c>
      <c r="H34" s="179">
        <v>5440</v>
      </c>
      <c r="I34" s="212"/>
    </row>
    <row r="35" spans="2:16" ht="13.5" thickBot="1" x14ac:dyDescent="0.25">
      <c r="B35" s="180" t="s">
        <v>51</v>
      </c>
      <c r="C35" s="181"/>
      <c r="D35" s="182">
        <v>6990</v>
      </c>
      <c r="E35" s="183">
        <v>8460</v>
      </c>
      <c r="F35" s="184">
        <v>8460</v>
      </c>
      <c r="G35" s="184">
        <v>8460</v>
      </c>
      <c r="H35" s="185">
        <v>8460</v>
      </c>
      <c r="I35" s="212"/>
    </row>
    <row r="36" spans="2:16" ht="13.5" thickTop="1" x14ac:dyDescent="0.2">
      <c r="B36" s="11" t="s">
        <v>52</v>
      </c>
      <c r="C36" s="165"/>
      <c r="D36" s="13"/>
      <c r="E36" s="147"/>
      <c r="F36" s="188">
        <v>100</v>
      </c>
      <c r="G36" s="154">
        <v>100</v>
      </c>
      <c r="H36" s="186">
        <v>100</v>
      </c>
      <c r="I36" s="151"/>
    </row>
    <row r="37" spans="2:16" x14ac:dyDescent="0.2">
      <c r="B37" s="11" t="s">
        <v>39</v>
      </c>
      <c r="C37" s="165"/>
      <c r="D37" s="13">
        <v>954</v>
      </c>
      <c r="E37" s="147">
        <v>1000</v>
      </c>
      <c r="F37" s="188">
        <v>1000</v>
      </c>
      <c r="G37" s="154">
        <v>1000</v>
      </c>
      <c r="H37" s="186">
        <v>1000</v>
      </c>
    </row>
    <row r="38" spans="2:16" x14ac:dyDescent="0.2">
      <c r="B38" s="11" t="s">
        <v>9</v>
      </c>
      <c r="C38" s="165"/>
      <c r="D38" s="13"/>
      <c r="E38" s="147"/>
      <c r="F38" s="188">
        <v>50</v>
      </c>
      <c r="G38" s="154">
        <v>50</v>
      </c>
      <c r="H38" s="186">
        <v>50</v>
      </c>
    </row>
    <row r="39" spans="2:16" x14ac:dyDescent="0.2">
      <c r="B39" s="11" t="s">
        <v>53</v>
      </c>
      <c r="C39" s="165"/>
      <c r="D39" s="13"/>
      <c r="E39" s="147"/>
      <c r="F39" s="188"/>
      <c r="G39" s="154"/>
      <c r="H39" s="186"/>
    </row>
    <row r="40" spans="2:16" x14ac:dyDescent="0.2">
      <c r="B40" s="11" t="s">
        <v>41</v>
      </c>
      <c r="C40" s="165"/>
      <c r="D40" s="13"/>
      <c r="E40" s="147"/>
      <c r="F40" s="188"/>
      <c r="G40" s="154"/>
      <c r="H40" s="186"/>
    </row>
    <row r="41" spans="2:16" x14ac:dyDescent="0.2">
      <c r="B41" s="11" t="s">
        <v>31</v>
      </c>
      <c r="C41" s="165"/>
      <c r="D41" s="13">
        <v>306</v>
      </c>
      <c r="E41" s="147"/>
      <c r="F41" s="154">
        <v>100</v>
      </c>
      <c r="G41" s="154">
        <v>100</v>
      </c>
      <c r="H41" s="186">
        <v>100</v>
      </c>
    </row>
    <row r="42" spans="2:16" x14ac:dyDescent="0.2">
      <c r="B42" s="189" t="s">
        <v>40</v>
      </c>
      <c r="C42" s="165"/>
      <c r="D42" s="13"/>
      <c r="E42" s="147"/>
      <c r="F42" s="190">
        <v>5346</v>
      </c>
      <c r="G42" s="190">
        <v>5346</v>
      </c>
      <c r="H42" s="186">
        <v>5346</v>
      </c>
    </row>
    <row r="43" spans="2:16" ht="13.5" thickBot="1" x14ac:dyDescent="0.25">
      <c r="B43" s="26" t="s">
        <v>32</v>
      </c>
      <c r="C43" s="166">
        <v>1281</v>
      </c>
      <c r="D43" s="213"/>
      <c r="E43" s="81">
        <v>1281</v>
      </c>
      <c r="F43" s="80">
        <v>1278</v>
      </c>
      <c r="G43" s="79">
        <v>1278</v>
      </c>
      <c r="H43" s="81">
        <v>1278</v>
      </c>
    </row>
    <row r="44" spans="2:16" ht="13.5" thickTop="1" x14ac:dyDescent="0.2">
      <c r="B44" s="214" t="s">
        <v>28</v>
      </c>
      <c r="C44" s="215">
        <f t="shared" ref="C44:E44" si="8">SUM(C32:C35)</f>
        <v>0</v>
      </c>
      <c r="D44" s="216">
        <f>SUM(D32:D37)</f>
        <v>29012</v>
      </c>
      <c r="E44" s="217">
        <f t="shared" si="8"/>
        <v>30760</v>
      </c>
      <c r="F44" s="215">
        <f t="shared" ref="F44:H44" si="9">SUM(F32:F35)</f>
        <v>31039</v>
      </c>
      <c r="G44" s="218">
        <f t="shared" si="9"/>
        <v>31039</v>
      </c>
      <c r="H44" s="219">
        <f t="shared" si="9"/>
        <v>31039</v>
      </c>
      <c r="P44" s="15"/>
    </row>
    <row r="45" spans="2:16" ht="13.5" thickBot="1" x14ac:dyDescent="0.25">
      <c r="B45" s="47"/>
      <c r="C45" s="167"/>
      <c r="D45" s="157"/>
      <c r="E45" s="85"/>
      <c r="F45" s="84"/>
      <c r="G45" s="86"/>
      <c r="H45" s="87"/>
      <c r="P45" s="15"/>
    </row>
    <row r="46" spans="2:16" ht="15.95" customHeight="1" thickTop="1" x14ac:dyDescent="0.2">
      <c r="B46" s="155" t="s">
        <v>35</v>
      </c>
      <c r="C46" s="158"/>
      <c r="D46" s="159"/>
      <c r="E46" s="156"/>
      <c r="F46" s="170">
        <f t="shared" ref="F46:H46" si="10">F32+F33+F34+F35+SUM(F36:F42)</f>
        <v>37635</v>
      </c>
      <c r="G46" s="170">
        <f t="shared" si="10"/>
        <v>37635</v>
      </c>
      <c r="H46" s="220">
        <f t="shared" si="10"/>
        <v>37635</v>
      </c>
      <c r="P46" s="15"/>
    </row>
    <row r="47" spans="2:16" ht="15.95" customHeight="1" x14ac:dyDescent="0.2">
      <c r="B47" s="47"/>
      <c r="C47" s="161"/>
      <c r="D47" s="160"/>
      <c r="E47" s="168"/>
      <c r="F47" s="157"/>
      <c r="G47" s="86"/>
      <c r="H47" s="87"/>
      <c r="P47" s="15"/>
    </row>
    <row r="48" spans="2:16" ht="15.95" customHeight="1" x14ac:dyDescent="0.2">
      <c r="B48" s="57" t="s">
        <v>29</v>
      </c>
      <c r="C48" s="161"/>
      <c r="D48" s="160"/>
      <c r="E48" s="168"/>
      <c r="F48" s="187">
        <v>48349</v>
      </c>
      <c r="G48" s="187">
        <v>48349</v>
      </c>
      <c r="H48" s="221">
        <v>48349</v>
      </c>
      <c r="P48" s="15"/>
    </row>
    <row r="49" spans="1:18" ht="15.95" customHeight="1" thickBot="1" x14ac:dyDescent="0.25">
      <c r="B49" s="62" t="s">
        <v>30</v>
      </c>
      <c r="C49" s="162"/>
      <c r="D49" s="163"/>
      <c r="E49" s="169"/>
      <c r="F49" s="88">
        <f t="shared" ref="F49:G49" si="11">F48-F46-F47</f>
        <v>10714</v>
      </c>
      <c r="G49" s="90">
        <f t="shared" si="11"/>
        <v>10714</v>
      </c>
      <c r="H49" s="89">
        <f t="shared" ref="H49" si="12">H48-H46-H47</f>
        <v>10714</v>
      </c>
      <c r="P49" s="15"/>
    </row>
    <row r="50" spans="1:18" ht="15.95" customHeight="1" thickTop="1" x14ac:dyDescent="0.2">
      <c r="A50" s="10"/>
      <c r="B50" s="91"/>
      <c r="C50" s="91"/>
      <c r="D50" s="92"/>
      <c r="E50" s="93"/>
      <c r="F50" s="15"/>
      <c r="G50" s="15"/>
      <c r="H50" s="15"/>
      <c r="N50" s="10"/>
      <c r="O50" s="10"/>
      <c r="P50" s="10"/>
    </row>
    <row r="51" spans="1:18" s="15" customFormat="1" x14ac:dyDescent="0.2">
      <c r="A51"/>
      <c r="B51" s="72"/>
      <c r="C51" s="72"/>
      <c r="D51" s="73"/>
      <c r="E51" s="73"/>
      <c r="F51" s="73"/>
      <c r="G51" s="73"/>
      <c r="H51" s="73"/>
      <c r="I51"/>
      <c r="J51"/>
      <c r="K51"/>
      <c r="L51"/>
      <c r="M51"/>
      <c r="N51"/>
      <c r="O51"/>
      <c r="P51"/>
      <c r="Q51"/>
      <c r="R51"/>
    </row>
    <row r="52" spans="1:18" x14ac:dyDescent="0.2">
      <c r="B52" s="72"/>
      <c r="C52" s="72"/>
      <c r="D52" s="73"/>
      <c r="E52" s="73"/>
      <c r="F52" s="73"/>
      <c r="G52" s="73"/>
      <c r="H52" s="73"/>
    </row>
    <row r="53" spans="1:18" ht="13.5" thickBot="1" x14ac:dyDescent="0.25">
      <c r="B53" s="74"/>
      <c r="C53" s="172"/>
      <c r="D53" s="172"/>
      <c r="E53" s="172"/>
      <c r="F53" s="172"/>
      <c r="G53" s="172"/>
      <c r="H53" s="172"/>
    </row>
    <row r="54" spans="1:18" ht="16.5" thickTop="1" x14ac:dyDescent="0.25">
      <c r="B54" s="236" t="str">
        <f>B3</f>
        <v>UK Tier 1 Requests  - 2021</v>
      </c>
      <c r="C54" s="237"/>
      <c r="D54" s="237"/>
      <c r="E54" s="242"/>
      <c r="F54" s="198"/>
      <c r="G54" s="198"/>
      <c r="H54" s="198"/>
    </row>
    <row r="55" spans="1:18" ht="16.5" thickBot="1" x14ac:dyDescent="0.3">
      <c r="B55" s="239" t="s">
        <v>17</v>
      </c>
      <c r="C55" s="240"/>
      <c r="D55" s="240"/>
      <c r="E55" s="241"/>
      <c r="F55" s="127"/>
      <c r="G55" s="127"/>
      <c r="H55" s="195"/>
    </row>
    <row r="56" spans="1:18" ht="24" thickTop="1" thickBot="1" x14ac:dyDescent="0.25">
      <c r="B56" s="6"/>
      <c r="C56" s="94"/>
      <c r="D56" s="8" t="s">
        <v>54</v>
      </c>
      <c r="E56" s="9" t="s">
        <v>43</v>
      </c>
      <c r="F56" s="128">
        <v>44470</v>
      </c>
      <c r="G56" s="128">
        <v>44501</v>
      </c>
      <c r="H56" s="246">
        <v>44531</v>
      </c>
    </row>
    <row r="57" spans="1:18" ht="13.5" thickTop="1" x14ac:dyDescent="0.2">
      <c r="B57" s="11" t="s">
        <v>1</v>
      </c>
      <c r="C57" s="12"/>
      <c r="D57" s="139">
        <v>882</v>
      </c>
      <c r="E57" s="95">
        <v>1131</v>
      </c>
      <c r="F57" s="119">
        <v>1710</v>
      </c>
      <c r="G57" s="96">
        <v>1710</v>
      </c>
      <c r="H57" s="247">
        <v>1710</v>
      </c>
      <c r="I57" s="212"/>
    </row>
    <row r="58" spans="1:18" x14ac:dyDescent="0.2">
      <c r="B58" s="16" t="s">
        <v>2</v>
      </c>
      <c r="C58" s="17"/>
      <c r="D58" s="139">
        <v>30842</v>
      </c>
      <c r="E58" s="76">
        <v>32708</v>
      </c>
      <c r="F58" s="229">
        <v>34780</v>
      </c>
      <c r="G58" s="230">
        <v>34780</v>
      </c>
      <c r="H58" s="232">
        <v>34780</v>
      </c>
      <c r="I58" s="212"/>
    </row>
    <row r="59" spans="1:18" x14ac:dyDescent="0.2">
      <c r="B59" s="16" t="s">
        <v>3</v>
      </c>
      <c r="C59" s="17"/>
      <c r="D59" s="139">
        <v>17504</v>
      </c>
      <c r="E59" s="76">
        <v>20600</v>
      </c>
      <c r="F59" s="229">
        <v>20600</v>
      </c>
      <c r="G59" s="231">
        <v>20600</v>
      </c>
      <c r="H59" s="232">
        <v>20600</v>
      </c>
      <c r="I59" s="212"/>
    </row>
    <row r="60" spans="1:18" x14ac:dyDescent="0.2">
      <c r="B60" s="16" t="s">
        <v>4</v>
      </c>
      <c r="C60" s="17"/>
      <c r="D60" s="139">
        <v>13346</v>
      </c>
      <c r="E60" s="97">
        <v>17078</v>
      </c>
      <c r="F60" s="229">
        <v>17078</v>
      </c>
      <c r="G60" s="231">
        <v>17078</v>
      </c>
      <c r="H60" s="232">
        <v>17078</v>
      </c>
      <c r="I60" s="212"/>
    </row>
    <row r="61" spans="1:18" x14ac:dyDescent="0.2">
      <c r="B61" s="16" t="s">
        <v>5</v>
      </c>
      <c r="C61" s="17"/>
      <c r="D61" s="139">
        <v>216</v>
      </c>
      <c r="E61" s="78">
        <v>400</v>
      </c>
      <c r="F61" s="148">
        <v>400</v>
      </c>
      <c r="G61" s="148">
        <v>400</v>
      </c>
      <c r="H61" s="129">
        <v>400</v>
      </c>
      <c r="I61" s="151"/>
    </row>
    <row r="62" spans="1:18" x14ac:dyDescent="0.2">
      <c r="B62" s="20" t="s">
        <v>6</v>
      </c>
      <c r="C62" s="21"/>
      <c r="D62" s="139">
        <v>79</v>
      </c>
      <c r="E62" s="78">
        <v>100</v>
      </c>
      <c r="F62" s="136">
        <v>100</v>
      </c>
      <c r="G62" s="137">
        <v>100</v>
      </c>
      <c r="H62" s="138">
        <v>100</v>
      </c>
    </row>
    <row r="63" spans="1:18" x14ac:dyDescent="0.2">
      <c r="B63" s="20" t="s">
        <v>34</v>
      </c>
      <c r="C63" s="21"/>
      <c r="D63" s="139">
        <v>6567</v>
      </c>
      <c r="E63" s="78">
        <v>5500</v>
      </c>
      <c r="F63" s="136">
        <v>5500</v>
      </c>
      <c r="G63" s="137">
        <v>5500</v>
      </c>
      <c r="H63" s="138">
        <v>5500</v>
      </c>
    </row>
    <row r="64" spans="1:18" x14ac:dyDescent="0.2">
      <c r="B64" s="16" t="s">
        <v>7</v>
      </c>
      <c r="C64" s="17"/>
      <c r="D64" s="139">
        <v>654</v>
      </c>
      <c r="E64" s="78">
        <v>1300</v>
      </c>
      <c r="F64" s="136">
        <v>1300</v>
      </c>
      <c r="G64" s="123">
        <v>1300</v>
      </c>
      <c r="H64" s="118">
        <v>1300</v>
      </c>
    </row>
    <row r="65" spans="2:23" x14ac:dyDescent="0.2">
      <c r="B65" s="16" t="s">
        <v>8</v>
      </c>
      <c r="C65" s="17"/>
      <c r="D65" s="139"/>
      <c r="E65" s="77">
        <v>5</v>
      </c>
      <c r="F65" s="24">
        <v>5</v>
      </c>
      <c r="G65" s="25">
        <v>5</v>
      </c>
      <c r="H65" s="23">
        <v>5</v>
      </c>
    </row>
    <row r="66" spans="2:23" x14ac:dyDescent="0.2">
      <c r="B66" s="16" t="s">
        <v>33</v>
      </c>
      <c r="C66" s="17"/>
      <c r="D66" s="139">
        <v>1383</v>
      </c>
      <c r="E66" s="77">
        <v>1500</v>
      </c>
      <c r="F66" s="24">
        <v>1500</v>
      </c>
      <c r="G66" s="25">
        <v>1500</v>
      </c>
      <c r="H66" s="23">
        <v>1500</v>
      </c>
    </row>
    <row r="67" spans="2:23" x14ac:dyDescent="0.2">
      <c r="B67" s="16" t="s">
        <v>9</v>
      </c>
      <c r="C67" s="17"/>
      <c r="D67" s="139">
        <v>314</v>
      </c>
      <c r="E67" s="77">
        <v>300</v>
      </c>
      <c r="F67" s="24">
        <v>300</v>
      </c>
      <c r="G67" s="25">
        <v>300</v>
      </c>
      <c r="H67" s="23">
        <v>300</v>
      </c>
    </row>
    <row r="68" spans="2:23" x14ac:dyDescent="0.2">
      <c r="B68" s="199" t="s">
        <v>39</v>
      </c>
      <c r="C68" s="200"/>
      <c r="D68" s="223"/>
      <c r="E68" s="201">
        <v>1000</v>
      </c>
      <c r="F68" s="202">
        <v>3000</v>
      </c>
      <c r="G68" s="203">
        <v>3000</v>
      </c>
      <c r="H68" s="204">
        <v>3000</v>
      </c>
    </row>
    <row r="69" spans="2:23" x14ac:dyDescent="0.2">
      <c r="B69" s="16" t="s">
        <v>10</v>
      </c>
      <c r="C69" s="17"/>
      <c r="D69" s="139"/>
      <c r="E69" s="77">
        <v>0</v>
      </c>
      <c r="F69" s="24">
        <v>0</v>
      </c>
      <c r="G69" s="25">
        <v>0</v>
      </c>
      <c r="H69" s="23">
        <v>0</v>
      </c>
    </row>
    <row r="70" spans="2:23" x14ac:dyDescent="0.2">
      <c r="B70" s="205" t="s">
        <v>19</v>
      </c>
      <c r="C70" s="206"/>
      <c r="D70" s="223">
        <v>2605</v>
      </c>
      <c r="E70" s="207">
        <v>3000</v>
      </c>
      <c r="F70" s="203">
        <v>3000</v>
      </c>
      <c r="G70" s="203">
        <v>3000</v>
      </c>
      <c r="H70" s="204">
        <v>3000</v>
      </c>
    </row>
    <row r="71" spans="2:23" x14ac:dyDescent="0.2">
      <c r="B71" s="26" t="s">
        <v>20</v>
      </c>
      <c r="C71" s="27"/>
      <c r="D71" s="13"/>
      <c r="E71" s="146">
        <v>50</v>
      </c>
      <c r="F71" s="149">
        <v>50</v>
      </c>
      <c r="G71" s="25">
        <v>50</v>
      </c>
      <c r="H71" s="23">
        <v>50</v>
      </c>
    </row>
    <row r="72" spans="2:23" x14ac:dyDescent="0.2">
      <c r="B72" s="26" t="s">
        <v>21</v>
      </c>
      <c r="C72" s="27"/>
      <c r="D72" s="13"/>
      <c r="E72" s="146"/>
      <c r="F72" s="149"/>
      <c r="G72" s="25"/>
      <c r="H72" s="23"/>
    </row>
    <row r="73" spans="2:23" x14ac:dyDescent="0.2">
      <c r="B73" s="26" t="s">
        <v>41</v>
      </c>
      <c r="C73" s="27"/>
      <c r="D73" s="13"/>
      <c r="E73" s="146"/>
      <c r="F73" s="149"/>
      <c r="G73" s="25"/>
      <c r="H73" s="23"/>
    </row>
    <row r="74" spans="2:23" x14ac:dyDescent="0.2">
      <c r="B74" s="26" t="s">
        <v>11</v>
      </c>
      <c r="C74" s="27"/>
      <c r="D74" s="13"/>
      <c r="E74" s="130">
        <v>15</v>
      </c>
      <c r="F74" s="132">
        <v>15</v>
      </c>
      <c r="G74" s="131">
        <v>15</v>
      </c>
      <c r="H74" s="133">
        <v>15</v>
      </c>
    </row>
    <row r="75" spans="2:23" ht="13.5" thickBot="1" x14ac:dyDescent="0.25">
      <c r="B75" s="26" t="s">
        <v>13</v>
      </c>
      <c r="C75" s="27"/>
      <c r="D75" s="13"/>
      <c r="E75" s="98">
        <v>0</v>
      </c>
      <c r="F75" s="29">
        <v>0</v>
      </c>
      <c r="G75" s="30">
        <v>0</v>
      </c>
      <c r="H75" s="31">
        <v>0</v>
      </c>
    </row>
    <row r="76" spans="2:23" ht="13.5" thickTop="1" x14ac:dyDescent="0.2">
      <c r="B76" s="82" t="s">
        <v>12</v>
      </c>
      <c r="C76" s="99"/>
      <c r="D76" s="34">
        <f t="shared" ref="D76:E76" si="13">SUM(D57:D75)</f>
        <v>74392</v>
      </c>
      <c r="E76" s="83">
        <f t="shared" si="13"/>
        <v>84687</v>
      </c>
      <c r="F76" s="100">
        <f t="shared" ref="F76:G76" si="14">SUM(F57:F75)</f>
        <v>89338</v>
      </c>
      <c r="G76" s="101">
        <f t="shared" si="14"/>
        <v>89338</v>
      </c>
      <c r="H76" s="102">
        <f t="shared" ref="H76" si="15">SUM(H57:H75)</f>
        <v>89338</v>
      </c>
    </row>
    <row r="77" spans="2:23" x14ac:dyDescent="0.2">
      <c r="B77" s="134" t="s">
        <v>37</v>
      </c>
      <c r="C77" s="103"/>
      <c r="D77" s="40">
        <f t="shared" ref="D77:E77" si="16">SUM(D57:D60)</f>
        <v>62574</v>
      </c>
      <c r="E77" s="104">
        <f t="shared" si="16"/>
        <v>71517</v>
      </c>
      <c r="F77" s="42">
        <f t="shared" ref="F77:H77" si="17">SUM(F57:F60)</f>
        <v>74168</v>
      </c>
      <c r="G77" s="43">
        <f t="shared" si="17"/>
        <v>74168</v>
      </c>
      <c r="H77" s="18">
        <f t="shared" si="17"/>
        <v>74168</v>
      </c>
    </row>
    <row r="78" spans="2:23" x14ac:dyDescent="0.2">
      <c r="B78" s="135" t="s">
        <v>38</v>
      </c>
      <c r="C78" s="105"/>
      <c r="D78" s="106"/>
      <c r="E78" s="107"/>
      <c r="F78" s="46"/>
      <c r="G78" s="45"/>
      <c r="H78" s="19"/>
    </row>
    <row r="79" spans="2:23" x14ac:dyDescent="0.2">
      <c r="B79" s="47"/>
      <c r="C79" s="108"/>
      <c r="D79" s="109"/>
      <c r="E79" s="110"/>
      <c r="F79" s="122"/>
      <c r="G79" s="51"/>
      <c r="H79" s="52"/>
      <c r="T79" s="10"/>
    </row>
    <row r="80" spans="2:23" x14ac:dyDescent="0.2">
      <c r="B80" s="57" t="s">
        <v>14</v>
      </c>
      <c r="C80" s="58"/>
      <c r="D80" s="59">
        <v>85000</v>
      </c>
      <c r="E80" s="60">
        <v>85000</v>
      </c>
      <c r="F80" s="224">
        <v>93165.759999999995</v>
      </c>
      <c r="G80" s="225">
        <v>93165.759999999995</v>
      </c>
      <c r="H80" s="248">
        <v>93165.759999999995</v>
      </c>
      <c r="T80" s="15"/>
      <c r="U80" s="15"/>
      <c r="V80" s="15"/>
      <c r="W80" s="10"/>
    </row>
    <row r="81" spans="1:43" ht="13.5" thickBot="1" x14ac:dyDescent="0.25">
      <c r="B81" s="62" t="s">
        <v>15</v>
      </c>
      <c r="C81" s="63"/>
      <c r="D81" s="111">
        <f t="shared" ref="D81:E81" si="18">D80-D76</f>
        <v>10608</v>
      </c>
      <c r="E81" s="113">
        <f t="shared" si="18"/>
        <v>313</v>
      </c>
      <c r="F81" s="111">
        <f t="shared" ref="F81:G81" si="19">F80-F76</f>
        <v>3827.7599999999948</v>
      </c>
      <c r="G81" s="112">
        <f t="shared" si="19"/>
        <v>3827.7599999999948</v>
      </c>
      <c r="H81" s="113">
        <f t="shared" ref="H81" si="20">H80-H76</f>
        <v>3827.7599999999948</v>
      </c>
      <c r="W81" s="15"/>
    </row>
    <row r="82" spans="1:43" ht="13.5" thickTop="1" x14ac:dyDescent="0.2">
      <c r="B82" s="114"/>
      <c r="C82" s="114"/>
      <c r="D82" s="115"/>
      <c r="E82" s="115"/>
      <c r="F82" s="116"/>
      <c r="G82" s="116"/>
      <c r="H82" s="116"/>
    </row>
    <row r="83" spans="1:43" ht="13.5" customHeight="1" x14ac:dyDescent="0.2">
      <c r="B83" s="208" t="s">
        <v>42</v>
      </c>
      <c r="C83" s="208"/>
      <c r="D83" s="208"/>
      <c r="E83" s="208"/>
      <c r="F83" s="209">
        <v>13000</v>
      </c>
      <c r="G83" s="1"/>
      <c r="H83" s="1"/>
      <c r="W83" s="15"/>
    </row>
    <row r="84" spans="1:43" ht="13.5" customHeight="1" x14ac:dyDescent="0.2">
      <c r="B84" s="235" t="s">
        <v>18</v>
      </c>
      <c r="C84" s="234"/>
      <c r="D84" s="234"/>
      <c r="E84" s="234"/>
      <c r="F84" s="73"/>
      <c r="G84" s="73"/>
      <c r="H84" s="73"/>
      <c r="I84" s="73"/>
      <c r="J84" s="73"/>
      <c r="K84" s="73"/>
      <c r="L84" s="126"/>
      <c r="M84" s="126"/>
      <c r="N84" s="126"/>
      <c r="O84" s="172"/>
      <c r="P84" s="172"/>
      <c r="Q84" s="172"/>
      <c r="R84" s="73"/>
      <c r="W84" s="150"/>
    </row>
    <row r="85" spans="1:43" ht="13.5" customHeight="1" x14ac:dyDescent="0.2">
      <c r="B85" s="171" t="s">
        <v>57</v>
      </c>
      <c r="C85" s="171"/>
      <c r="D85" s="171"/>
      <c r="E85" s="171"/>
      <c r="F85" s="171"/>
      <c r="G85" s="171"/>
      <c r="H85" s="171"/>
      <c r="I85" s="171"/>
      <c r="J85" s="171"/>
      <c r="K85" s="171"/>
      <c r="L85" s="171"/>
      <c r="M85" s="171"/>
      <c r="N85" s="171"/>
      <c r="O85" s="171"/>
      <c r="P85" s="171"/>
      <c r="Q85" s="171"/>
      <c r="R85" s="171"/>
      <c r="S85" s="171"/>
      <c r="T85" s="171"/>
      <c r="U85" s="171"/>
    </row>
    <row r="86" spans="1:43" ht="13.5" customHeight="1" x14ac:dyDescent="0.2">
      <c r="B86" s="172"/>
      <c r="C86" s="172"/>
      <c r="D86" s="172"/>
      <c r="E86" s="172"/>
      <c r="F86" s="172"/>
      <c r="G86" s="172"/>
      <c r="H86" s="172"/>
      <c r="I86" s="172"/>
      <c r="J86" s="172"/>
      <c r="K86" s="172"/>
      <c r="L86" s="172"/>
      <c r="M86" s="172"/>
      <c r="N86" s="172"/>
      <c r="O86" s="172"/>
      <c r="P86" s="172"/>
      <c r="Q86" s="172"/>
      <c r="R86" s="172"/>
      <c r="S86" s="172"/>
      <c r="T86" s="172"/>
      <c r="U86" s="172"/>
      <c r="AP86" s="10"/>
      <c r="AQ86" s="10"/>
    </row>
    <row r="87" spans="1:43" ht="13.5" customHeight="1" x14ac:dyDescent="0.2">
      <c r="B87" s="172"/>
      <c r="C87" s="172"/>
      <c r="D87" s="172"/>
      <c r="E87" s="172"/>
      <c r="F87" s="172"/>
      <c r="G87" s="172"/>
      <c r="H87" s="172"/>
      <c r="I87" s="172"/>
      <c r="J87" s="172"/>
      <c r="K87" s="172"/>
      <c r="L87" s="172"/>
      <c r="M87" s="172"/>
      <c r="N87" s="172"/>
      <c r="O87" s="172"/>
      <c r="P87" s="172"/>
      <c r="Q87" s="172"/>
      <c r="R87" s="172"/>
      <c r="S87" s="172"/>
      <c r="T87" s="172"/>
      <c r="U87" s="172"/>
      <c r="AP87" s="15"/>
      <c r="AQ87" s="15"/>
    </row>
    <row r="88" spans="1:43" ht="13.5" customHeight="1" x14ac:dyDescent="0.2">
      <c r="B88" s="172"/>
      <c r="C88" s="172"/>
      <c r="D88" s="172"/>
      <c r="E88" s="172"/>
      <c r="F88" s="172"/>
      <c r="G88" s="172"/>
      <c r="H88" s="172"/>
      <c r="I88" s="172"/>
      <c r="J88" s="172"/>
      <c r="K88" s="172"/>
      <c r="L88" s="172"/>
      <c r="M88" s="172"/>
      <c r="N88" s="172"/>
      <c r="O88" s="172"/>
      <c r="P88" s="172"/>
      <c r="Q88" s="172"/>
      <c r="R88" s="172"/>
      <c r="S88" s="172"/>
      <c r="T88" s="172"/>
      <c r="U88" s="172"/>
    </row>
    <row r="89" spans="1:43" ht="13.5" customHeight="1" x14ac:dyDescent="0.2">
      <c r="AP89" s="15"/>
      <c r="AQ89" s="15"/>
    </row>
    <row r="94" spans="1:43" x14ac:dyDescent="0.2">
      <c r="A94" s="10"/>
      <c r="AJ94" s="15"/>
      <c r="AK94" s="15"/>
    </row>
    <row r="95" spans="1:43" x14ac:dyDescent="0.2">
      <c r="A95" s="15"/>
    </row>
    <row r="97" spans="1:43" x14ac:dyDescent="0.2">
      <c r="A97" s="15"/>
    </row>
    <row r="98" spans="1:43" x14ac:dyDescent="0.2">
      <c r="AJ98" s="15"/>
    </row>
    <row r="102" spans="1:43" s="10" customFormat="1" ht="25.5" customHeight="1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</row>
    <row r="103" spans="1:43" s="15" customFormat="1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</row>
    <row r="105" spans="1:43" s="15" customFormat="1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</row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</sheetData>
  <mergeCells count="8">
    <mergeCell ref="B1:F1"/>
    <mergeCell ref="B84:E84"/>
    <mergeCell ref="B29:E29"/>
    <mergeCell ref="B55:E55"/>
    <mergeCell ref="B54:E54"/>
    <mergeCell ref="B3:E3"/>
    <mergeCell ref="B4:E4"/>
    <mergeCell ref="B30:E30"/>
  </mergeCells>
  <conditionalFormatting sqref="D57:D75 D36:D43 D6:D15">
    <cfRule type="cellIs" dxfId="1" priority="12" operator="greaterThan">
      <formula>$E6</formula>
    </cfRule>
  </conditionalFormatting>
  <conditionalFormatting sqref="D32:D35">
    <cfRule type="cellIs" dxfId="0" priority="1" operator="greaterThan">
      <formula>$E32</formula>
    </cfRule>
  </conditionalFormatting>
  <pageMargins left="0" right="0" top="0.98425196850393704" bottom="0.98425196850393704" header="0.51181102362204722" footer="0.51181102362204722"/>
  <pageSetup paperSize="9" scale="58" fitToHeight="0" orientation="landscape" r:id="rId1"/>
  <headerFooter alignWithMargins="0"/>
  <rowBreaks count="2" manualBreakCount="2">
    <brk id="27" max="16383" man="1"/>
    <brk id="52" max="21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9"/>
  <sheetViews>
    <sheetView workbookViewId="0">
      <selection activeCell="D3" sqref="D3"/>
    </sheetView>
  </sheetViews>
  <sheetFormatPr defaultColWidth="8.85546875" defaultRowHeight="12.75" x14ac:dyDescent="0.2"/>
  <sheetData>
    <row r="2" spans="1:4" x14ac:dyDescent="0.2">
      <c r="B2" t="s">
        <v>26</v>
      </c>
      <c r="C2" t="s">
        <v>27</v>
      </c>
      <c r="D2" t="s">
        <v>27</v>
      </c>
    </row>
    <row r="3" spans="1:4" x14ac:dyDescent="0.2">
      <c r="B3" t="s">
        <v>22</v>
      </c>
      <c r="C3" t="s">
        <v>23</v>
      </c>
      <c r="D3" t="s">
        <v>24</v>
      </c>
    </row>
    <row r="4" spans="1:4" x14ac:dyDescent="0.2">
      <c r="A4" t="str">
        <f>'2021'!B57</f>
        <v>ALICE</v>
      </c>
      <c r="B4" s="151" t="e">
        <f>'2021'!#REF!</f>
        <v>#REF!</v>
      </c>
      <c r="C4" s="151" t="e">
        <f>'2021'!#REF!</f>
        <v>#REF!</v>
      </c>
      <c r="D4" s="151" t="e">
        <f>'2021'!#REF!</f>
        <v>#REF!</v>
      </c>
    </row>
    <row r="5" spans="1:4" x14ac:dyDescent="0.2">
      <c r="A5" t="str">
        <f>'2021'!B58</f>
        <v>ATLAS</v>
      </c>
      <c r="B5" s="151" t="e">
        <f>'2021'!#REF!</f>
        <v>#REF!</v>
      </c>
      <c r="C5" s="151" t="e">
        <f>'2021'!#REF!</f>
        <v>#REF!</v>
      </c>
      <c r="D5" s="151" t="e">
        <f>'2021'!#REF!</f>
        <v>#REF!</v>
      </c>
    </row>
    <row r="6" spans="1:4" x14ac:dyDescent="0.2">
      <c r="A6" t="str">
        <f>'2021'!B59</f>
        <v>CMS</v>
      </c>
      <c r="B6" s="151" t="e">
        <f>'2021'!#REF!</f>
        <v>#REF!</v>
      </c>
      <c r="C6" s="151" t="e">
        <f>'2021'!#REF!</f>
        <v>#REF!</v>
      </c>
      <c r="D6" s="151" t="e">
        <f>'2021'!#REF!</f>
        <v>#REF!</v>
      </c>
    </row>
    <row r="7" spans="1:4" x14ac:dyDescent="0.2">
      <c r="A7" t="str">
        <f>'2021'!B60</f>
        <v>LHCb</v>
      </c>
      <c r="B7" s="151" t="e">
        <f>'2021'!#REF!</f>
        <v>#REF!</v>
      </c>
      <c r="C7" s="151" t="e">
        <f>'2021'!#REF!</f>
        <v>#REF!</v>
      </c>
      <c r="D7" s="151" t="e">
        <f>'2021'!#REF!</f>
        <v>#REF!</v>
      </c>
    </row>
    <row r="9" spans="1:4" x14ac:dyDescent="0.2">
      <c r="A9" t="s">
        <v>25</v>
      </c>
      <c r="B9" s="151" t="e">
        <f>SUM(B4:B7)</f>
        <v>#REF!</v>
      </c>
      <c r="C9" s="151" t="e">
        <f>SUM(C4:C7)</f>
        <v>#REF!</v>
      </c>
      <c r="D9" s="151" t="e">
        <f>SUM(D4:D7)</f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2021</vt:lpstr>
      <vt:lpstr>Sheet1</vt:lpstr>
      <vt:lpstr>'2021'!Print_Area</vt:lpstr>
    </vt:vector>
  </TitlesOfParts>
  <Company>Department of Physics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gronbech</dc:creator>
  <cp:lastModifiedBy>Peter Gronbech</cp:lastModifiedBy>
  <cp:lastPrinted>2021-11-17T13:54:06Z</cp:lastPrinted>
  <dcterms:created xsi:type="dcterms:W3CDTF">2012-10-05T11:36:25Z</dcterms:created>
  <dcterms:modified xsi:type="dcterms:W3CDTF">2021-11-22T13:27:58Z</dcterms:modified>
</cp:coreProperties>
</file>