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les\excel\PMB\T1 Resources Meeting\"/>
    </mc:Choice>
  </mc:AlternateContent>
  <bookViews>
    <workbookView xWindow="690" yWindow="585" windowWidth="21285" windowHeight="5640" tabRatio="234"/>
  </bookViews>
  <sheets>
    <sheet name="2019" sheetId="1" r:id="rId1"/>
    <sheet name="Sheet1" sheetId="2" r:id="rId2"/>
  </sheets>
  <definedNames>
    <definedName name="_xlnm.Print_Area" localSheetId="0">'2019'!$A$1:$V$112</definedName>
  </definedNames>
  <calcPr calcId="162913"/>
</workbook>
</file>

<file path=xl/calcChain.xml><?xml version="1.0" encoding="utf-8"?>
<calcChain xmlns="http://schemas.openxmlformats.org/spreadsheetml/2006/main">
  <c r="D21" i="1" l="1"/>
  <c r="D19" i="1"/>
  <c r="D18" i="1"/>
  <c r="D16" i="1"/>
  <c r="D17" i="1"/>
  <c r="D15" i="1"/>
  <c r="D14" i="1"/>
  <c r="D13" i="1"/>
  <c r="D12" i="1"/>
  <c r="D11" i="1"/>
  <c r="D10" i="1"/>
  <c r="D9" i="1"/>
  <c r="D8" i="1"/>
  <c r="D7" i="1"/>
  <c r="D6" i="1"/>
  <c r="H85" i="1" l="1"/>
  <c r="G85" i="1"/>
  <c r="F85" i="1"/>
  <c r="H84" i="1"/>
  <c r="H89" i="1" s="1"/>
  <c r="G84" i="1"/>
  <c r="G89" i="1" s="1"/>
  <c r="F84" i="1"/>
  <c r="F89" i="1" s="1"/>
  <c r="H54" i="1"/>
  <c r="H57" i="1" s="1"/>
  <c r="G54" i="1"/>
  <c r="G57" i="1" s="1"/>
  <c r="F54" i="1"/>
  <c r="F57" i="1" s="1"/>
  <c r="H52" i="1"/>
  <c r="G52" i="1"/>
  <c r="F52" i="1"/>
  <c r="H26" i="1"/>
  <c r="G26" i="1"/>
  <c r="F26" i="1"/>
  <c r="H25" i="1"/>
  <c r="G25" i="1"/>
  <c r="F25" i="1"/>
  <c r="H24" i="1"/>
  <c r="H30" i="1" s="1"/>
  <c r="G24" i="1"/>
  <c r="G30" i="1" s="1"/>
  <c r="F24" i="1"/>
  <c r="F30" i="1" s="1"/>
  <c r="E52" i="1" l="1"/>
  <c r="D52" i="1"/>
  <c r="C52" i="1"/>
  <c r="E26" i="1" l="1"/>
  <c r="D26" i="1"/>
  <c r="D5" i="2" l="1"/>
  <c r="D6" i="2"/>
  <c r="D7" i="2"/>
  <c r="D4" i="2"/>
  <c r="B5" i="2"/>
  <c r="B6" i="2"/>
  <c r="B7" i="2"/>
  <c r="B4" i="2"/>
  <c r="C5" i="2"/>
  <c r="C6" i="2"/>
  <c r="C7" i="2"/>
  <c r="C4" i="2"/>
  <c r="A5" i="2"/>
  <c r="A6" i="2"/>
  <c r="A7" i="2"/>
  <c r="A4" i="2"/>
  <c r="B62" i="1"/>
  <c r="B37" i="1"/>
  <c r="D85" i="1"/>
  <c r="D24" i="1"/>
  <c r="D30" i="1" s="1"/>
  <c r="E24" i="1"/>
  <c r="E30" i="1" s="1"/>
  <c r="D25" i="1"/>
  <c r="E25" i="1"/>
  <c r="E85" i="1"/>
  <c r="E84" i="1"/>
  <c r="E89" i="1" s="1"/>
  <c r="D84" i="1"/>
  <c r="D89" i="1" s="1"/>
  <c r="C9" i="2" l="1"/>
  <c r="D9" i="2"/>
  <c r="B9" i="2"/>
</calcChain>
</file>

<file path=xl/comments1.xml><?xml version="1.0" encoding="utf-8"?>
<comments xmlns="http://schemas.openxmlformats.org/spreadsheetml/2006/main">
  <authors>
    <author>Peter Gronbech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Let's make this average of last three months data 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Larger than deployed??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3516TB in Jan2021??</t>
        </r>
      </text>
    </comment>
  </commentList>
</comments>
</file>

<file path=xl/sharedStrings.xml><?xml version="1.0" encoding="utf-8"?>
<sst xmlns="http://schemas.openxmlformats.org/spreadsheetml/2006/main" count="88" uniqueCount="65">
  <si>
    <t>CPU (HEPSPEC06)</t>
  </si>
  <si>
    <t>ALICE</t>
  </si>
  <si>
    <t>ATLAS</t>
  </si>
  <si>
    <t>CMS</t>
  </si>
  <si>
    <t>LHCb</t>
  </si>
  <si>
    <t>ILC</t>
  </si>
  <si>
    <t>MICE</t>
  </si>
  <si>
    <t>T2K</t>
  </si>
  <si>
    <t>Pheno</t>
  </si>
  <si>
    <t>SNO+</t>
  </si>
  <si>
    <t>Dteam/Ops</t>
  </si>
  <si>
    <t>Other</t>
  </si>
  <si>
    <t>TOTAL</t>
  </si>
  <si>
    <t>Fabric</t>
  </si>
  <si>
    <t xml:space="preserve">Reserve </t>
  </si>
  <si>
    <t>CURR CAPACITY</t>
  </si>
  <si>
    <t>HEADROOM</t>
  </si>
  <si>
    <t>DISK(TeraBytes)</t>
  </si>
  <si>
    <t>TAPE(TeraBytes)</t>
  </si>
  <si>
    <t>Notes:</t>
  </si>
  <si>
    <t>enmr</t>
  </si>
  <si>
    <t>1. WLCG pledges to be taken from REBUS database at http://gstat-wlcg.cern.ch/apps/pledges/resources/ when available after October C-RRB</t>
  </si>
  <si>
    <t>2. GridPP4 2015 numbers from: http://www.gridpp.ac.uk/docs/gridpp4/GridPP4_Proposal_Final.pdf.  Page 9</t>
  </si>
  <si>
    <t>DiRAC</t>
  </si>
  <si>
    <t>MOBRAIN</t>
  </si>
  <si>
    <t>DEAP3600</t>
  </si>
  <si>
    <t>Nuclear Physics</t>
  </si>
  <si>
    <t>CPU</t>
  </si>
  <si>
    <t>DISK</t>
  </si>
  <si>
    <t>TAPE</t>
  </si>
  <si>
    <t>Total</t>
  </si>
  <si>
    <t>HS06</t>
  </si>
  <si>
    <t>TB</t>
  </si>
  <si>
    <t xml:space="preserve">LCG Total </t>
  </si>
  <si>
    <t>ALICE Echo</t>
  </si>
  <si>
    <t>ATLAS Echo</t>
  </si>
  <si>
    <t>CMS Echo</t>
  </si>
  <si>
    <t>LHCb Echo</t>
  </si>
  <si>
    <t>Echo CURR CAPACITY</t>
  </si>
  <si>
    <t>Echo HEADROOM</t>
  </si>
  <si>
    <t>S3 testing for all VO (Echo)</t>
  </si>
  <si>
    <t>Castor Tape buffer (Castor)</t>
  </si>
  <si>
    <t>SOLID</t>
  </si>
  <si>
    <t>NA62</t>
  </si>
  <si>
    <t>LIGO(echo)</t>
  </si>
  <si>
    <t>Echo TOTAL Allocated</t>
  </si>
  <si>
    <t>Sum of Non-LHC</t>
  </si>
  <si>
    <t>DUNE??</t>
  </si>
  <si>
    <t>LCG Total 2018</t>
  </si>
  <si>
    <t>LCG Total 2019</t>
  </si>
  <si>
    <t>DUNE</t>
  </si>
  <si>
    <t>IRIS</t>
  </si>
  <si>
    <t>NA62??</t>
  </si>
  <si>
    <t>LSST</t>
  </si>
  <si>
    <t xml:space="preserve">IRIS Capacity </t>
  </si>
  <si>
    <t>Alloc</t>
  </si>
  <si>
    <t>Usage last quarter</t>
  </si>
  <si>
    <t>Virgo</t>
  </si>
  <si>
    <t>GridPP</t>
  </si>
  <si>
    <t>Biomed</t>
  </si>
  <si>
    <t>GRIDPP - UK Tier 1 Experiment Requests: 2021</t>
  </si>
  <si>
    <t>UK Tier 1 Requests  - 2021</t>
  </si>
  <si>
    <t>Dec 20 Used</t>
  </si>
  <si>
    <t>Dec 20 Alloc</t>
  </si>
  <si>
    <t>Q420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</si>
</sst>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rgb="FF660066"/>
      <name val="Arial"/>
      <family val="2"/>
    </font>
    <font>
      <sz val="10"/>
      <color rgb="FFC0000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CCFF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bgColor rgb="FFCCFFCC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9" tint="0.79998168889431442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theme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theme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theme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/>
      <top style="thick">
        <color theme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ck">
        <color theme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theme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0" fillId="0" borderId="0" xfId="0" applyAlignment="1"/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 applyBorder="1" applyAlignment="1"/>
    <xf numFmtId="0" fontId="3" fillId="0" borderId="0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4" borderId="6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center" wrapText="1"/>
    </xf>
    <xf numFmtId="17" fontId="6" fillId="5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0" xfId="0" applyFont="1" applyBorder="1"/>
    <xf numFmtId="0" fontId="7" fillId="4" borderId="10" xfId="0" applyFont="1" applyFill="1" applyBorder="1"/>
    <xf numFmtId="164" fontId="1" fillId="0" borderId="11" xfId="0" applyNumberFormat="1" applyFont="1" applyFill="1" applyBorder="1"/>
    <xf numFmtId="0" fontId="8" fillId="0" borderId="12" xfId="0" applyNumberFormat="1" applyFont="1" applyFill="1" applyBorder="1"/>
    <xf numFmtId="0" fontId="0" fillId="0" borderId="0" xfId="0" applyBorder="1"/>
    <xf numFmtId="0" fontId="7" fillId="0" borderId="21" xfId="0" applyFont="1" applyBorder="1"/>
    <xf numFmtId="0" fontId="7" fillId="4" borderId="21" xfId="0" applyFont="1" applyFill="1" applyBorder="1"/>
    <xf numFmtId="1" fontId="1" fillId="7" borderId="28" xfId="0" applyNumberFormat="1" applyFont="1" applyFill="1" applyBorder="1"/>
    <xf numFmtId="1" fontId="1" fillId="3" borderId="28" xfId="0" applyNumberFormat="1" applyFont="1" applyFill="1" applyBorder="1"/>
    <xf numFmtId="0" fontId="11" fillId="0" borderId="21" xfId="0" applyFont="1" applyBorder="1"/>
    <xf numFmtId="0" fontId="11" fillId="4" borderId="21" xfId="0" applyFont="1" applyFill="1" applyBorder="1"/>
    <xf numFmtId="0" fontId="1" fillId="0" borderId="23" xfId="0" applyFont="1" applyBorder="1"/>
    <xf numFmtId="0" fontId="8" fillId="0" borderId="23" xfId="0" applyFont="1" applyBorder="1"/>
    <xf numFmtId="0" fontId="13" fillId="0" borderId="21" xfId="0" applyFont="1" applyBorder="1"/>
    <xf numFmtId="0" fontId="13" fillId="4" borderId="21" xfId="0" applyFont="1" applyFill="1" applyBorder="1"/>
    <xf numFmtId="0" fontId="14" fillId="0" borderId="23" xfId="0" applyFont="1" applyFill="1" applyBorder="1"/>
    <xf numFmtId="0" fontId="14" fillId="0" borderId="27" xfId="0" applyFont="1" applyFill="1" applyBorder="1"/>
    <xf numFmtId="0" fontId="14" fillId="0" borderId="25" xfId="0" applyFont="1" applyFill="1" applyBorder="1"/>
    <xf numFmtId="0" fontId="14" fillId="0" borderId="23" xfId="0" applyFont="1" applyBorder="1"/>
    <xf numFmtId="0" fontId="14" fillId="0" borderId="27" xfId="0" applyFont="1" applyBorder="1"/>
    <xf numFmtId="0" fontId="14" fillId="0" borderId="25" xfId="0" applyFont="1" applyBorder="1"/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7" fillId="0" borderId="32" xfId="0" applyFont="1" applyBorder="1"/>
    <xf numFmtId="0" fontId="7" fillId="4" borderId="32" xfId="0" applyFont="1" applyFill="1" applyBorder="1"/>
    <xf numFmtId="0" fontId="0" fillId="0" borderId="34" xfId="0" applyBorder="1"/>
    <xf numFmtId="0" fontId="0" fillId="0" borderId="29" xfId="0" applyBorder="1"/>
    <xf numFmtId="0" fontId="0" fillId="0" borderId="30" xfId="0" applyBorder="1"/>
    <xf numFmtId="0" fontId="0" fillId="0" borderId="35" xfId="0" applyBorder="1"/>
    <xf numFmtId="0" fontId="2" fillId="8" borderId="19" xfId="0" applyFont="1" applyFill="1" applyBorder="1"/>
    <xf numFmtId="0" fontId="2" fillId="9" borderId="19" xfId="0" applyFont="1" applyFill="1" applyBorder="1"/>
    <xf numFmtId="164" fontId="2" fillId="8" borderId="36" xfId="0" applyNumberFormat="1" applyFont="1" applyFill="1" applyBorder="1"/>
    <xf numFmtId="1" fontId="2" fillId="8" borderId="17" xfId="0" applyNumberFormat="1" applyFont="1" applyFill="1" applyBorder="1"/>
    <xf numFmtId="0" fontId="2" fillId="6" borderId="15" xfId="0" applyFont="1" applyFill="1" applyBorder="1"/>
    <xf numFmtId="0" fontId="2" fillId="6" borderId="16" xfId="0" applyFont="1" applyFill="1" applyBorder="1"/>
    <xf numFmtId="0" fontId="1" fillId="7" borderId="10" xfId="0" applyFont="1" applyFill="1" applyBorder="1"/>
    <xf numFmtId="164" fontId="1" fillId="7" borderId="13" xfId="0" applyNumberFormat="1" applyFont="1" applyFill="1" applyBorder="1"/>
    <xf numFmtId="1" fontId="1" fillId="7" borderId="23" xfId="0" applyNumberFormat="1" applyFont="1" applyFill="1" applyBorder="1"/>
    <xf numFmtId="1" fontId="1" fillId="7" borderId="27" xfId="0" applyNumberFormat="1" applyFont="1" applyFill="1" applyBorder="1"/>
    <xf numFmtId="1" fontId="1" fillId="7" borderId="25" xfId="0" applyNumberFormat="1" applyFont="1" applyFill="1" applyBorder="1"/>
    <xf numFmtId="0" fontId="1" fillId="3" borderId="10" xfId="0" applyFont="1" applyFill="1" applyBorder="1"/>
    <xf numFmtId="1" fontId="1" fillId="3" borderId="25" xfId="0" applyNumberFormat="1" applyFont="1" applyFill="1" applyBorder="1"/>
    <xf numFmtId="1" fontId="1" fillId="3" borderId="27" xfId="0" applyNumberFormat="1" applyFont="1" applyFill="1" applyBorder="1"/>
    <xf numFmtId="0" fontId="5" fillId="11" borderId="10" xfId="0" applyFont="1" applyFill="1" applyBorder="1"/>
    <xf numFmtId="0" fontId="5" fillId="4" borderId="10" xfId="0" applyFont="1" applyFill="1" applyBorder="1"/>
    <xf numFmtId="1" fontId="5" fillId="0" borderId="13" xfId="0" applyNumberFormat="1" applyFont="1" applyFill="1" applyBorder="1"/>
    <xf numFmtId="1" fontId="5" fillId="0" borderId="23" xfId="0" applyNumberFormat="1" applyFont="1" applyFill="1" applyBorder="1"/>
    <xf numFmtId="1" fontId="5" fillId="11" borderId="25" xfId="0" applyNumberFormat="1" applyFont="1" applyFill="1" applyBorder="1"/>
    <xf numFmtId="1" fontId="5" fillId="11" borderId="23" xfId="0" applyNumberFormat="1" applyFont="1" applyFill="1" applyBorder="1"/>
    <xf numFmtId="164" fontId="5" fillId="0" borderId="13" xfId="0" applyNumberFormat="1" applyFont="1" applyFill="1" applyBorder="1"/>
    <xf numFmtId="164" fontId="5" fillId="0" borderId="23" xfId="0" applyNumberFormat="1" applyFont="1" applyFill="1" applyBorder="1"/>
    <xf numFmtId="164" fontId="5" fillId="0" borderId="27" xfId="0" applyNumberFormat="1" applyFont="1" applyFill="1" applyBorder="1"/>
    <xf numFmtId="164" fontId="5" fillId="0" borderId="25" xfId="0" applyNumberFormat="1" applyFont="1" applyFill="1" applyBorder="1"/>
    <xf numFmtId="0" fontId="2" fillId="0" borderId="21" xfId="0" applyFont="1" applyBorder="1"/>
    <xf numFmtId="0" fontId="2" fillId="4" borderId="21" xfId="0" applyFont="1" applyFill="1" applyBorder="1"/>
    <xf numFmtId="1" fontId="15" fillId="0" borderId="24" xfId="0" applyNumberFormat="1" applyFont="1" applyFill="1" applyBorder="1"/>
    <xf numFmtId="1" fontId="15" fillId="0" borderId="23" xfId="0" applyNumberFormat="1" applyFont="1" applyFill="1" applyBorder="1"/>
    <xf numFmtId="0" fontId="15" fillId="0" borderId="27" xfId="0" applyFont="1" applyBorder="1"/>
    <xf numFmtId="0" fontId="15" fillId="0" borderId="25" xfId="0" applyFont="1" applyBorder="1"/>
    <xf numFmtId="0" fontId="2" fillId="0" borderId="37" xfId="0" applyFont="1" applyBorder="1"/>
    <xf numFmtId="0" fontId="2" fillId="4" borderId="37" xfId="0" applyFont="1" applyFill="1" applyBorder="1"/>
    <xf numFmtId="1" fontId="2" fillId="0" borderId="38" xfId="0" applyNumberFormat="1" applyFont="1" applyFill="1" applyBorder="1"/>
    <xf numFmtId="1" fontId="2" fillId="0" borderId="34" xfId="0" applyNumberFormat="1" applyFont="1" applyFill="1" applyBorder="1"/>
    <xf numFmtId="1" fontId="2" fillId="11" borderId="39" xfId="0" applyNumberFormat="1" applyFont="1" applyFill="1" applyBorder="1"/>
    <xf numFmtId="1" fontId="2" fillId="11" borderId="40" xfId="0" applyNumberFormat="1" applyFont="1" applyFill="1" applyBorder="1"/>
    <xf numFmtId="1" fontId="2" fillId="11" borderId="41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6" fillId="0" borderId="0" xfId="0" applyFont="1" applyBorder="1" applyAlignment="1"/>
    <xf numFmtId="0" fontId="16" fillId="0" borderId="0" xfId="0" applyFont="1" applyAlignment="1"/>
    <xf numFmtId="0" fontId="7" fillId="0" borderId="0" xfId="0" applyFont="1"/>
    <xf numFmtId="0" fontId="6" fillId="0" borderId="6" xfId="0" applyNumberFormat="1" applyFont="1" applyFill="1" applyBorder="1" applyAlignment="1">
      <alignment horizontal="center" vertical="center" wrapText="1"/>
    </xf>
    <xf numFmtId="0" fontId="8" fillId="0" borderId="42" xfId="0" applyFont="1" applyFill="1" applyBorder="1"/>
    <xf numFmtId="0" fontId="0" fillId="0" borderId="42" xfId="0" applyBorder="1"/>
    <xf numFmtId="0" fontId="8" fillId="0" borderId="42" xfId="0" applyFont="1" applyBorder="1"/>
    <xf numFmtId="0" fontId="12" fillId="0" borderId="30" xfId="0" applyFont="1" applyBorder="1"/>
    <xf numFmtId="0" fontId="12" fillId="0" borderId="29" xfId="0" applyFont="1" applyBorder="1"/>
    <xf numFmtId="0" fontId="12" fillId="0" borderId="35" xfId="0" applyFont="1" applyBorder="1"/>
    <xf numFmtId="0" fontId="2" fillId="6" borderId="19" xfId="0" applyFont="1" applyFill="1" applyBorder="1"/>
    <xf numFmtId="164" fontId="2" fillId="8" borderId="17" xfId="0" applyNumberFormat="1" applyFont="1" applyFill="1" applyBorder="1"/>
    <xf numFmtId="0" fontId="5" fillId="0" borderId="27" xfId="0" applyFont="1" applyFill="1" applyBorder="1"/>
    <xf numFmtId="0" fontId="5" fillId="0" borderId="14" xfId="0" applyFont="1" applyFill="1" applyBorder="1"/>
    <xf numFmtId="0" fontId="5" fillId="0" borderId="25" xfId="0" applyFont="1" applyFill="1" applyBorder="1"/>
    <xf numFmtId="0" fontId="5" fillId="0" borderId="23" xfId="0" applyFont="1" applyFill="1" applyBorder="1"/>
    <xf numFmtId="164" fontId="2" fillId="0" borderId="39" xfId="0" applyNumberFormat="1" applyFont="1" applyFill="1" applyBorder="1"/>
    <xf numFmtId="164" fontId="2" fillId="0" borderId="34" xfId="0" applyNumberFormat="1" applyFont="1" applyFill="1" applyBorder="1"/>
    <xf numFmtId="164" fontId="2" fillId="0" borderId="40" xfId="0" applyNumberFormat="1" applyFont="1" applyFill="1" applyBorder="1"/>
    <xf numFmtId="0" fontId="7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 applyBorder="1"/>
    <xf numFmtId="0" fontId="2" fillId="4" borderId="6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46" xfId="0" applyFont="1" applyFill="1" applyBorder="1"/>
    <xf numFmtId="0" fontId="8" fillId="0" borderId="43" xfId="0" applyFont="1" applyFill="1" applyBorder="1"/>
    <xf numFmtId="0" fontId="0" fillId="0" borderId="47" xfId="0" applyBorder="1"/>
    <xf numFmtId="0" fontId="7" fillId="9" borderId="19" xfId="0" applyFont="1" applyFill="1" applyBorder="1"/>
    <xf numFmtId="1" fontId="2" fillId="6" borderId="15" xfId="0" applyNumberFormat="1" applyFont="1" applyFill="1" applyBorder="1"/>
    <xf numFmtId="1" fontId="2" fillId="6" borderId="16" xfId="0" applyNumberFormat="1" applyFont="1" applyFill="1" applyBorder="1"/>
    <xf numFmtId="1" fontId="2" fillId="6" borderId="18" xfId="0" applyNumberFormat="1" applyFont="1" applyFill="1" applyBorder="1"/>
    <xf numFmtId="0" fontId="7" fillId="7" borderId="21" xfId="0" applyFont="1" applyFill="1" applyBorder="1"/>
    <xf numFmtId="164" fontId="1" fillId="7" borderId="23" xfId="0" applyNumberFormat="1" applyFont="1" applyFill="1" applyBorder="1"/>
    <xf numFmtId="0" fontId="5" fillId="3" borderId="10" xfId="0" applyFont="1" applyFill="1" applyBorder="1"/>
    <xf numFmtId="1" fontId="5" fillId="3" borderId="24" xfId="0" applyNumberFormat="1" applyFont="1" applyFill="1" applyBorder="1" applyAlignment="1">
      <alignment horizontal="right"/>
    </xf>
    <xf numFmtId="1" fontId="5" fillId="3" borderId="28" xfId="0" applyNumberFormat="1" applyFont="1" applyFill="1" applyBorder="1" applyAlignment="1"/>
    <xf numFmtId="0" fontId="5" fillId="12" borderId="10" xfId="0" applyFont="1" applyFill="1" applyBorder="1"/>
    <xf numFmtId="1" fontId="5" fillId="0" borderId="24" xfId="0" applyNumberFormat="1" applyFont="1" applyFill="1" applyBorder="1" applyAlignment="1">
      <alignment horizontal="right"/>
    </xf>
    <xf numFmtId="1" fontId="5" fillId="0" borderId="28" xfId="0" applyNumberFormat="1" applyFont="1" applyFill="1" applyBorder="1" applyAlignment="1">
      <alignment horizontal="right"/>
    </xf>
    <xf numFmtId="164" fontId="17" fillId="11" borderId="39" xfId="0" applyNumberFormat="1" applyFont="1" applyFill="1" applyBorder="1"/>
    <xf numFmtId="164" fontId="17" fillId="11" borderId="40" xfId="0" applyNumberFormat="1" applyFont="1" applyFill="1" applyBorder="1"/>
    <xf numFmtId="164" fontId="17" fillId="11" borderId="41" xfId="0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 applyBorder="1"/>
    <xf numFmtId="0" fontId="0" fillId="0" borderId="2" xfId="0" applyBorder="1" applyAlignment="1"/>
    <xf numFmtId="17" fontId="2" fillId="0" borderId="9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/>
    <xf numFmtId="0" fontId="9" fillId="0" borderId="27" xfId="0" applyFont="1" applyFill="1" applyBorder="1"/>
    <xf numFmtId="0" fontId="8" fillId="0" borderId="27" xfId="0" applyFont="1" applyFill="1" applyBorder="1"/>
    <xf numFmtId="0" fontId="8" fillId="0" borderId="25" xfId="0" applyFont="1" applyFill="1" applyBorder="1"/>
    <xf numFmtId="1" fontId="5" fillId="11" borderId="27" xfId="0" applyNumberFormat="1" applyFont="1" applyFill="1" applyBorder="1"/>
    <xf numFmtId="0" fontId="8" fillId="0" borderId="26" xfId="0" applyFont="1" applyFill="1" applyBorder="1"/>
    <xf numFmtId="1" fontId="0" fillId="0" borderId="0" xfId="0" applyNumberFormat="1" applyAlignment="1"/>
    <xf numFmtId="0" fontId="0" fillId="0" borderId="0" xfId="0" applyAlignment="1"/>
    <xf numFmtId="0" fontId="16" fillId="0" borderId="0" xfId="0" applyFont="1" applyAlignment="1"/>
    <xf numFmtId="0" fontId="0" fillId="0" borderId="5" xfId="0" applyBorder="1" applyAlignment="1">
      <alignment horizontal="center"/>
    </xf>
    <xf numFmtId="17" fontId="2" fillId="0" borderId="48" xfId="0" applyNumberFormat="1" applyFont="1" applyFill="1" applyBorder="1" applyAlignment="1">
      <alignment horizontal="center" vertical="center" wrapText="1"/>
    </xf>
    <xf numFmtId="0" fontId="0" fillId="0" borderId="25" xfId="0" applyFont="1" applyBorder="1"/>
    <xf numFmtId="0" fontId="0" fillId="0" borderId="27" xfId="0" applyFont="1" applyBorder="1"/>
    <xf numFmtId="0" fontId="0" fillId="0" borderId="23" xfId="0" applyFont="1" applyBorder="1"/>
    <xf numFmtId="164" fontId="0" fillId="0" borderId="31" xfId="0" applyNumberFormat="1" applyFont="1" applyFill="1" applyBorder="1"/>
    <xf numFmtId="164" fontId="0" fillId="0" borderId="25" xfId="0" applyNumberFormat="1" applyFont="1" applyFill="1" applyBorder="1"/>
    <xf numFmtId="164" fontId="0" fillId="0" borderId="27" xfId="0" applyNumberFormat="1" applyFont="1" applyFill="1" applyBorder="1"/>
    <xf numFmtId="164" fontId="0" fillId="0" borderId="23" xfId="0" applyNumberFormat="1" applyFont="1" applyFill="1" applyBorder="1"/>
    <xf numFmtId="0" fontId="0" fillId="10" borderId="10" xfId="0" applyFont="1" applyFill="1" applyBorder="1"/>
    <xf numFmtId="0" fontId="0" fillId="3" borderId="10" xfId="0" applyFont="1" applyFill="1" applyBorder="1"/>
    <xf numFmtId="0" fontId="8" fillId="0" borderId="27" xfId="0" applyFont="1" applyBorder="1"/>
    <xf numFmtId="0" fontId="8" fillId="0" borderId="25" xfId="0" applyFont="1" applyBorder="1"/>
    <xf numFmtId="0" fontId="8" fillId="0" borderId="23" xfId="0" applyFont="1" applyBorder="1"/>
    <xf numFmtId="1" fontId="1" fillId="0" borderId="11" xfId="0" applyNumberFormat="1" applyFont="1" applyFill="1" applyBorder="1"/>
    <xf numFmtId="1" fontId="2" fillId="8" borderId="36" xfId="0" applyNumberFormat="1" applyFont="1" applyFill="1" applyBorder="1"/>
    <xf numFmtId="1" fontId="1" fillId="7" borderId="13" xfId="0" applyNumberFormat="1" applyFont="1" applyFill="1" applyBorder="1"/>
    <xf numFmtId="1" fontId="9" fillId="0" borderId="11" xfId="0" applyNumberFormat="1" applyFont="1" applyBorder="1"/>
    <xf numFmtId="1" fontId="8" fillId="0" borderId="42" xfId="0" applyNumberFormat="1" applyFont="1" applyFill="1" applyBorder="1"/>
    <xf numFmtId="1" fontId="9" fillId="0" borderId="22" xfId="0" applyNumberFormat="1" applyFont="1" applyFill="1" applyBorder="1"/>
    <xf numFmtId="1" fontId="9" fillId="0" borderId="28" xfId="0" applyNumberFormat="1" applyFont="1" applyFill="1" applyBorder="1"/>
    <xf numFmtId="0" fontId="0" fillId="0" borderId="31" xfId="0" applyBorder="1"/>
    <xf numFmtId="0" fontId="8" fillId="0" borderId="31" xfId="0" applyFont="1" applyBorder="1"/>
    <xf numFmtId="0" fontId="0" fillId="0" borderId="24" xfId="0" applyFont="1" applyBorder="1"/>
    <xf numFmtId="0" fontId="0" fillId="0" borderId="24" xfId="0" applyBorder="1"/>
    <xf numFmtId="1" fontId="0" fillId="0" borderId="0" xfId="0" applyNumberFormat="1"/>
    <xf numFmtId="0" fontId="15" fillId="0" borderId="26" xfId="0" applyFont="1" applyBorder="1"/>
    <xf numFmtId="0" fontId="15" fillId="0" borderId="23" xfId="0" applyFont="1" applyBorder="1"/>
    <xf numFmtId="0" fontId="8" fillId="0" borderId="30" xfId="0" applyFont="1" applyFill="1" applyBorder="1"/>
    <xf numFmtId="0" fontId="2" fillId="13" borderId="19" xfId="0" applyFont="1" applyFill="1" applyBorder="1"/>
    <xf numFmtId="1" fontId="2" fillId="13" borderId="18" xfId="0" applyNumberFormat="1" applyFont="1" applyFill="1" applyBorder="1"/>
    <xf numFmtId="0" fontId="5" fillId="0" borderId="24" xfId="0" applyFont="1" applyFill="1" applyBorder="1"/>
    <xf numFmtId="1" fontId="2" fillId="13" borderId="15" xfId="0" applyNumberFormat="1" applyFont="1" applyFill="1" applyBorder="1"/>
    <xf numFmtId="1" fontId="2" fillId="13" borderId="16" xfId="0" applyNumberFormat="1" applyFont="1" applyFill="1" applyBorder="1"/>
    <xf numFmtId="164" fontId="2" fillId="0" borderId="25" xfId="0" applyNumberFormat="1" applyFont="1" applyBorder="1"/>
    <xf numFmtId="0" fontId="7" fillId="0" borderId="24" xfId="0" applyFont="1" applyBorder="1"/>
    <xf numFmtId="0" fontId="7" fillId="0" borderId="39" xfId="0" applyFont="1" applyBorder="1"/>
    <xf numFmtId="164" fontId="2" fillId="0" borderId="40" xfId="0" applyNumberFormat="1" applyFont="1" applyBorder="1"/>
    <xf numFmtId="1" fontId="1" fillId="0" borderId="27" xfId="0" applyNumberFormat="1" applyFont="1" applyFill="1" applyBorder="1"/>
    <xf numFmtId="164" fontId="1" fillId="0" borderId="29" xfId="0" applyNumberFormat="1" applyFont="1" applyFill="1" applyBorder="1"/>
    <xf numFmtId="164" fontId="10" fillId="0" borderId="29" xfId="0" applyNumberFormat="1" applyFont="1" applyFill="1" applyBorder="1"/>
    <xf numFmtId="0" fontId="5" fillId="0" borderId="51" xfId="0" applyFont="1" applyFill="1" applyBorder="1"/>
    <xf numFmtId="0" fontId="2" fillId="0" borderId="23" xfId="0" applyFont="1" applyFill="1" applyBorder="1"/>
    <xf numFmtId="0" fontId="2" fillId="0" borderId="34" xfId="0" applyFont="1" applyFill="1" applyBorder="1"/>
    <xf numFmtId="1" fontId="2" fillId="13" borderId="36" xfId="0" applyNumberFormat="1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/>
    <xf numFmtId="1" fontId="1" fillId="0" borderId="51" xfId="0" applyNumberFormat="1" applyFont="1" applyFill="1" applyBorder="1"/>
    <xf numFmtId="1" fontId="8" fillId="0" borderId="52" xfId="0" applyNumberFormat="1" applyFont="1" applyBorder="1"/>
    <xf numFmtId="1" fontId="9" fillId="0" borderId="20" xfId="0" applyNumberFormat="1" applyFont="1" applyBorder="1"/>
    <xf numFmtId="1" fontId="8" fillId="0" borderId="53" xfId="0" applyNumberFormat="1" applyFont="1" applyFill="1" applyBorder="1"/>
    <xf numFmtId="1" fontId="9" fillId="0" borderId="54" xfId="0" applyNumberFormat="1" applyFont="1" applyFill="1" applyBorder="1"/>
    <xf numFmtId="1" fontId="9" fillId="0" borderId="31" xfId="0" applyNumberFormat="1" applyFont="1" applyFill="1" applyBorder="1"/>
    <xf numFmtId="0" fontId="7" fillId="0" borderId="37" xfId="0" applyFont="1" applyBorder="1"/>
    <xf numFmtId="1" fontId="1" fillId="0" borderId="39" xfId="0" applyNumberFormat="1" applyFont="1" applyFill="1" applyBorder="1"/>
    <xf numFmtId="1" fontId="1" fillId="0" borderId="55" xfId="0" applyNumberFormat="1" applyFont="1" applyFill="1" applyBorder="1"/>
    <xf numFmtId="1" fontId="8" fillId="0" borderId="47" xfId="0" applyNumberFormat="1" applyFont="1" applyFill="1" applyBorder="1"/>
    <xf numFmtId="1" fontId="9" fillId="0" borderId="55" xfId="0" applyNumberFormat="1" applyFont="1" applyFill="1" applyBorder="1"/>
    <xf numFmtId="1" fontId="9" fillId="0" borderId="41" xfId="0" applyNumberFormat="1" applyFont="1" applyFill="1" applyBorder="1"/>
    <xf numFmtId="0" fontId="1" fillId="0" borderId="23" xfId="0" applyFont="1" applyFill="1" applyBorder="1"/>
    <xf numFmtId="0" fontId="8" fillId="14" borderId="33" xfId="0" applyFont="1" applyFill="1" applyBorder="1"/>
    <xf numFmtId="0" fontId="1" fillId="0" borderId="33" xfId="0" applyFont="1" applyFill="1" applyBorder="1"/>
    <xf numFmtId="0" fontId="7" fillId="0" borderId="56" xfId="0" applyFont="1" applyBorder="1"/>
    <xf numFmtId="0" fontId="8" fillId="0" borderId="33" xfId="0" applyFont="1" applyFill="1" applyBorder="1"/>
    <xf numFmtId="0" fontId="9" fillId="14" borderId="27" xfId="0" applyFont="1" applyFill="1" applyBorder="1"/>
    <xf numFmtId="0" fontId="9" fillId="14" borderId="22" xfId="0" applyFont="1" applyFill="1" applyBorder="1"/>
    <xf numFmtId="0" fontId="9" fillId="14" borderId="25" xfId="0" applyFont="1" applyFill="1" applyBorder="1"/>
    <xf numFmtId="0" fontId="9" fillId="14" borderId="28" xfId="0" applyFont="1" applyFill="1" applyBorder="1"/>
    <xf numFmtId="1" fontId="1" fillId="3" borderId="13" xfId="0" applyNumberFormat="1" applyFont="1" applyFill="1" applyBorder="1"/>
    <xf numFmtId="0" fontId="0" fillId="0" borderId="0" xfId="0" applyAlignment="1"/>
    <xf numFmtId="0" fontId="0" fillId="0" borderId="50" xfId="0" applyBorder="1"/>
    <xf numFmtId="0" fontId="8" fillId="0" borderId="57" xfId="0" applyNumberFormat="1" applyFont="1" applyFill="1" applyBorder="1"/>
    <xf numFmtId="0" fontId="0" fillId="0" borderId="5" xfId="0" applyFill="1" applyBorder="1" applyAlignment="1"/>
    <xf numFmtId="0" fontId="0" fillId="0" borderId="0" xfId="0" applyFill="1" applyBorder="1" applyAlignment="1"/>
    <xf numFmtId="0" fontId="7" fillId="15" borderId="21" xfId="0" applyFont="1" applyFill="1" applyBorder="1"/>
    <xf numFmtId="0" fontId="7" fillId="16" borderId="21" xfId="0" applyFont="1" applyFill="1" applyBorder="1"/>
    <xf numFmtId="0" fontId="0" fillId="15" borderId="42" xfId="0" applyFill="1" applyBorder="1"/>
    <xf numFmtId="0" fontId="0" fillId="15" borderId="27" xfId="0" applyFill="1" applyBorder="1"/>
    <xf numFmtId="0" fontId="0" fillId="15" borderId="25" xfId="0" applyFill="1" applyBorder="1"/>
    <xf numFmtId="0" fontId="0" fillId="15" borderId="23" xfId="0" applyFill="1" applyBorder="1"/>
    <xf numFmtId="0" fontId="7" fillId="15" borderId="32" xfId="0" applyFont="1" applyFill="1" applyBorder="1"/>
    <xf numFmtId="0" fontId="7" fillId="16" borderId="32" xfId="0" applyFont="1" applyFill="1" applyBorder="1"/>
    <xf numFmtId="0" fontId="0" fillId="15" borderId="31" xfId="0" applyFill="1" applyBorder="1"/>
    <xf numFmtId="0" fontId="7" fillId="15" borderId="0" xfId="0" applyFont="1" applyFill="1"/>
    <xf numFmtId="1" fontId="0" fillId="15" borderId="0" xfId="0" applyNumberFormat="1" applyFill="1" applyAlignment="1"/>
    <xf numFmtId="164" fontId="1" fillId="0" borderId="0" xfId="0" applyNumberFormat="1" applyFont="1" applyFill="1" applyBorder="1"/>
    <xf numFmtId="0" fontId="0" fillId="10" borderId="19" xfId="0" applyFont="1" applyFill="1" applyBorder="1"/>
    <xf numFmtId="1" fontId="1" fillId="7" borderId="15" xfId="0" applyNumberFormat="1" applyFont="1" applyFill="1" applyBorder="1"/>
    <xf numFmtId="1" fontId="1" fillId="7" borderId="36" xfId="0" applyNumberFormat="1" applyFont="1" applyFill="1" applyBorder="1"/>
    <xf numFmtId="1" fontId="1" fillId="7" borderId="17" xfId="0" applyNumberFormat="1" applyFont="1" applyFill="1" applyBorder="1"/>
    <xf numFmtId="1" fontId="1" fillId="7" borderId="16" xfId="0" applyNumberFormat="1" applyFont="1" applyFill="1" applyBorder="1"/>
    <xf numFmtId="1" fontId="1" fillId="7" borderId="18" xfId="0" applyNumberFormat="1" applyFont="1" applyFill="1" applyBorder="1"/>
    <xf numFmtId="1" fontId="2" fillId="13" borderId="17" xfId="0" applyNumberFormat="1" applyFont="1" applyFill="1" applyBorder="1"/>
    <xf numFmtId="0" fontId="8" fillId="14" borderId="23" xfId="0" applyFont="1" applyFill="1" applyBorder="1"/>
    <xf numFmtId="0" fontId="8" fillId="17" borderId="27" xfId="0" applyFont="1" applyFill="1" applyBorder="1"/>
    <xf numFmtId="0" fontId="8" fillId="17" borderId="25" xfId="0" applyFont="1" applyFill="1" applyBorder="1"/>
    <xf numFmtId="0" fontId="8" fillId="17" borderId="23" xfId="0" applyFont="1" applyFill="1" applyBorder="1"/>
    <xf numFmtId="1" fontId="1" fillId="15" borderId="11" xfId="0" applyNumberFormat="1" applyFont="1" applyFill="1" applyBorder="1"/>
    <xf numFmtId="0" fontId="2" fillId="0" borderId="0" xfId="0" applyFont="1" applyAlignment="1"/>
    <xf numFmtId="0" fontId="0" fillId="0" borderId="0" xfId="0" applyAlignment="1"/>
    <xf numFmtId="0" fontId="18" fillId="0" borderId="0" xfId="0" applyFont="1" applyBorder="1" applyAlignment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left"/>
    </xf>
    <xf numFmtId="17" fontId="2" fillId="0" borderId="58" xfId="0" applyNumberFormat="1" applyFont="1" applyFill="1" applyBorder="1" applyAlignment="1">
      <alignment horizontal="center" vertical="center" wrapText="1"/>
    </xf>
    <xf numFmtId="0" fontId="2" fillId="6" borderId="17" xfId="0" applyFont="1" applyFill="1" applyBorder="1"/>
    <xf numFmtId="1" fontId="1" fillId="3" borderId="14" xfId="0" applyNumberFormat="1" applyFont="1" applyFill="1" applyBorder="1"/>
    <xf numFmtId="17" fontId="2" fillId="0" borderId="59" xfId="0" applyNumberFormat="1" applyFont="1" applyFill="1" applyBorder="1" applyAlignment="1">
      <alignment horizontal="center" vertical="center" wrapText="1"/>
    </xf>
    <xf numFmtId="0" fontId="9" fillId="0" borderId="60" xfId="0" applyFont="1" applyFill="1" applyBorder="1"/>
    <xf numFmtId="0" fontId="15" fillId="0" borderId="28" xfId="0" applyFont="1" applyBorder="1"/>
  </cellXfs>
  <cellStyles count="2">
    <cellStyle name="Normal" xfId="0" builtinId="0"/>
    <cellStyle name="Normal 2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41"/>
  <sheetViews>
    <sheetView tabSelected="1" zoomScale="90" zoomScaleNormal="90" workbookViewId="0">
      <selection activeCell="M82" sqref="M82"/>
    </sheetView>
  </sheetViews>
  <sheetFormatPr defaultColWidth="8.85546875" defaultRowHeight="12.75" x14ac:dyDescent="0.2"/>
  <cols>
    <col min="1" max="1" width="3.42578125" customWidth="1"/>
    <col min="2" max="2" width="25.28515625" customWidth="1"/>
    <col min="3" max="4" width="9.7109375" customWidth="1"/>
    <col min="5" max="5" width="8.28515625" bestFit="1" customWidth="1"/>
    <col min="6" max="6" width="8.28515625" customWidth="1"/>
    <col min="7" max="7" width="8.140625" bestFit="1" customWidth="1"/>
    <col min="8" max="8" width="8.42578125" customWidth="1"/>
    <col min="9" max="17" width="8.28515625" bestFit="1" customWidth="1"/>
    <col min="18" max="18" width="9.28515625" bestFit="1" customWidth="1"/>
    <col min="19" max="19" width="10.28515625" customWidth="1"/>
    <col min="20" max="20" width="16" customWidth="1"/>
    <col min="21" max="21" width="18.140625" customWidth="1"/>
    <col min="22" max="22" width="27.85546875" customWidth="1"/>
    <col min="23" max="23" width="37.42578125" customWidth="1"/>
    <col min="24" max="24" width="13.42578125" customWidth="1"/>
    <col min="25" max="25" width="13.85546875" customWidth="1"/>
    <col min="27" max="27" width="15.42578125" customWidth="1"/>
    <col min="29" max="29" width="18.140625" customWidth="1"/>
    <col min="38" max="38" width="13.42578125" customWidth="1"/>
    <col min="41" max="41" width="13.85546875" customWidth="1"/>
    <col min="45" max="45" width="12.42578125" customWidth="1"/>
  </cols>
  <sheetData>
    <row r="1" spans="2:23" x14ac:dyDescent="0.2">
      <c r="B1" s="236" t="s">
        <v>60</v>
      </c>
      <c r="C1" s="236"/>
      <c r="D1" s="236"/>
      <c r="E1" s="236"/>
      <c r="F1" s="237"/>
      <c r="G1" s="1"/>
      <c r="H1" s="1"/>
      <c r="I1" s="1"/>
      <c r="J1" s="1"/>
      <c r="K1" s="1"/>
      <c r="L1" s="136"/>
      <c r="M1" s="136"/>
      <c r="N1" s="136"/>
      <c r="O1" s="207"/>
      <c r="P1" s="207"/>
      <c r="Q1" s="207"/>
      <c r="R1" s="1"/>
    </row>
    <row r="2" spans="2:23" ht="13.5" thickBot="1" x14ac:dyDescent="0.25">
      <c r="D2" t="s">
        <v>64</v>
      </c>
      <c r="S2" s="2"/>
      <c r="T2" s="2"/>
      <c r="U2" s="3"/>
      <c r="W2" s="3"/>
    </row>
    <row r="3" spans="2:23" ht="16.5" thickTop="1" x14ac:dyDescent="0.25">
      <c r="B3" s="239" t="s">
        <v>61</v>
      </c>
      <c r="C3" s="240"/>
      <c r="D3" s="240"/>
      <c r="E3" s="24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W3" s="5"/>
    </row>
    <row r="4" spans="2:23" ht="16.5" thickBot="1" x14ac:dyDescent="0.3">
      <c r="B4" s="242" t="s">
        <v>0</v>
      </c>
      <c r="C4" s="243"/>
      <c r="D4" s="243"/>
      <c r="E4" s="244"/>
      <c r="F4" s="6"/>
      <c r="G4" s="7"/>
      <c r="H4" s="7"/>
    </row>
    <row r="5" spans="2:23" s="12" customFormat="1" ht="44.25" customHeight="1" thickTop="1" thickBot="1" x14ac:dyDescent="0.25">
      <c r="B5" s="8"/>
      <c r="C5" s="9"/>
      <c r="D5" s="10" t="s">
        <v>56</v>
      </c>
      <c r="E5" s="11" t="s">
        <v>55</v>
      </c>
      <c r="F5" s="128">
        <v>44197</v>
      </c>
      <c r="G5" s="128">
        <v>44228</v>
      </c>
      <c r="H5" s="246">
        <v>44256</v>
      </c>
    </row>
    <row r="6" spans="2:23" s="17" customFormat="1" ht="13.5" thickTop="1" x14ac:dyDescent="0.2">
      <c r="B6" s="13" t="s">
        <v>1</v>
      </c>
      <c r="C6" s="14"/>
      <c r="D6" s="152">
        <f>AVERAGE(653402,753433,801061)/(24*30)*10</f>
        <v>10221.740740740741</v>
      </c>
      <c r="E6" s="209">
        <v>10950</v>
      </c>
      <c r="F6" s="35">
        <v>10950</v>
      </c>
      <c r="G6" s="36">
        <v>10950</v>
      </c>
      <c r="H6" s="16">
        <v>10950</v>
      </c>
    </row>
    <row r="7" spans="2:23" x14ac:dyDescent="0.2">
      <c r="B7" s="18" t="s">
        <v>2</v>
      </c>
      <c r="C7" s="19"/>
      <c r="D7" s="152">
        <f>AVERAGE(11589360,10180360,9720238)/(24*30)*10</f>
        <v>145786.84259259258</v>
      </c>
      <c r="E7" s="134">
        <v>156436</v>
      </c>
      <c r="F7" s="35">
        <v>156436</v>
      </c>
      <c r="G7" s="36">
        <v>156436</v>
      </c>
      <c r="H7" s="129">
        <v>156436</v>
      </c>
    </row>
    <row r="8" spans="2:23" s="17" customFormat="1" x14ac:dyDescent="0.2">
      <c r="B8" s="18" t="s">
        <v>3</v>
      </c>
      <c r="C8" s="19"/>
      <c r="D8" s="152">
        <f>AVERAGE(4810743,4781326,6079343)/(24*30)*10</f>
        <v>72552.833333333343</v>
      </c>
      <c r="E8" s="134">
        <v>52000</v>
      </c>
      <c r="F8" s="35">
        <v>52000</v>
      </c>
      <c r="G8" s="36">
        <v>52000</v>
      </c>
      <c r="H8" s="129">
        <v>52000</v>
      </c>
    </row>
    <row r="9" spans="2:23" x14ac:dyDescent="0.2">
      <c r="B9" s="18" t="s">
        <v>4</v>
      </c>
      <c r="C9" s="19"/>
      <c r="D9" s="152">
        <f>AVERAGE(6296588,6913018,5971874)/(24*30)*10</f>
        <v>88803.148148148161</v>
      </c>
      <c r="E9" s="129">
        <v>81300</v>
      </c>
      <c r="F9" s="35">
        <v>81300</v>
      </c>
      <c r="G9" s="36">
        <v>81300</v>
      </c>
      <c r="H9" s="129">
        <v>81300</v>
      </c>
    </row>
    <row r="10" spans="2:23" x14ac:dyDescent="0.2">
      <c r="B10" s="18" t="s">
        <v>59</v>
      </c>
      <c r="C10" s="19"/>
      <c r="D10" s="152">
        <f>AVERAGE(4547,19397,4686)/(24*30)*10</f>
        <v>132.5462962962963</v>
      </c>
      <c r="E10" s="129"/>
      <c r="F10" s="17"/>
      <c r="G10" s="17"/>
      <c r="H10" s="129"/>
    </row>
    <row r="11" spans="2:23" x14ac:dyDescent="0.2">
      <c r="B11" s="18" t="s">
        <v>50</v>
      </c>
      <c r="C11" s="19"/>
      <c r="D11" s="152">
        <f>AVERAGE(181399,320803,90064)/(24*30)*10</f>
        <v>2741.9722222222217</v>
      </c>
      <c r="E11" s="129">
        <v>1000</v>
      </c>
      <c r="F11" s="208">
        <v>1000</v>
      </c>
      <c r="G11" s="162">
        <v>1000</v>
      </c>
      <c r="H11" s="129">
        <v>1000</v>
      </c>
    </row>
    <row r="12" spans="2:23" x14ac:dyDescent="0.2">
      <c r="B12" s="18" t="s">
        <v>20</v>
      </c>
      <c r="C12" s="19"/>
      <c r="D12" s="152">
        <f>AVERAGE(0,0,0)/(24*30)*10</f>
        <v>0</v>
      </c>
      <c r="E12" s="24">
        <v>50</v>
      </c>
      <c r="F12" s="149">
        <v>50</v>
      </c>
      <c r="G12" s="150">
        <v>50</v>
      </c>
      <c r="H12" s="151">
        <v>50</v>
      </c>
    </row>
    <row r="13" spans="2:23" x14ac:dyDescent="0.2">
      <c r="B13" s="26" t="s">
        <v>5</v>
      </c>
      <c r="C13" s="27"/>
      <c r="D13" s="152">
        <f>AVERAGE(56627,14575,1868)/(24*30)*10</f>
        <v>338.28703703703701</v>
      </c>
      <c r="E13" s="28">
        <v>600</v>
      </c>
      <c r="F13" s="29">
        <v>600</v>
      </c>
      <c r="G13" s="30">
        <v>600</v>
      </c>
      <c r="H13" s="28">
        <v>600</v>
      </c>
    </row>
    <row r="14" spans="2:23" x14ac:dyDescent="0.2">
      <c r="B14" s="26" t="s">
        <v>24</v>
      </c>
      <c r="C14" s="27"/>
      <c r="D14" s="152">
        <f>AVERAGE(0,0,0)/(24*30)*10</f>
        <v>0</v>
      </c>
      <c r="E14" s="31"/>
      <c r="F14" s="32"/>
      <c r="G14" s="33"/>
      <c r="H14" s="31"/>
    </row>
    <row r="15" spans="2:23" x14ac:dyDescent="0.2">
      <c r="B15" s="22" t="s">
        <v>43</v>
      </c>
      <c r="C15" s="23"/>
      <c r="D15" s="152">
        <f>AVERAGE(634,51629,135451)/(24*30)*10</f>
        <v>869.04629629629642</v>
      </c>
      <c r="E15" s="25">
        <v>2000</v>
      </c>
      <c r="F15" s="131">
        <v>2000</v>
      </c>
      <c r="G15" s="132">
        <v>2000</v>
      </c>
      <c r="H15" s="129">
        <v>2000</v>
      </c>
    </row>
    <row r="16" spans="2:23" x14ac:dyDescent="0.2">
      <c r="B16" s="18" t="s">
        <v>7</v>
      </c>
      <c r="C16" s="19"/>
      <c r="D16" s="152">
        <f>AVERAGE(97382,105,0)/(24*30)*10</f>
        <v>451.3287037037037</v>
      </c>
      <c r="E16" s="31">
        <v>600</v>
      </c>
      <c r="F16" s="32">
        <v>600</v>
      </c>
      <c r="G16" s="33">
        <v>600</v>
      </c>
      <c r="H16" s="31">
        <v>600</v>
      </c>
    </row>
    <row r="17" spans="2:8" x14ac:dyDescent="0.2">
      <c r="B17" s="18" t="s">
        <v>8</v>
      </c>
      <c r="C17" s="19"/>
      <c r="D17" s="152">
        <f>AVERAGE(6,7,9)/(24*30)*10</f>
        <v>0.10185185185185185</v>
      </c>
      <c r="E17" s="34">
        <v>200</v>
      </c>
      <c r="F17" s="35">
        <v>200</v>
      </c>
      <c r="G17" s="36">
        <v>200</v>
      </c>
      <c r="H17" s="34">
        <v>200</v>
      </c>
    </row>
    <row r="18" spans="2:8" x14ac:dyDescent="0.2">
      <c r="B18" s="18" t="s">
        <v>9</v>
      </c>
      <c r="C18" s="19"/>
      <c r="D18" s="152">
        <f>AVERAGE(9570,1151,7225)/(24*30)*10</f>
        <v>83.083333333333343</v>
      </c>
      <c r="E18" s="142">
        <v>200</v>
      </c>
      <c r="F18" s="141">
        <v>200</v>
      </c>
      <c r="G18" s="140">
        <v>200</v>
      </c>
      <c r="H18" s="142">
        <v>200</v>
      </c>
    </row>
    <row r="19" spans="2:8" x14ac:dyDescent="0.2">
      <c r="B19" s="18" t="s">
        <v>58</v>
      </c>
      <c r="C19" s="19"/>
      <c r="D19" s="152">
        <f>AVERAGE(753,686,566)/(24*30)*10</f>
        <v>9.2824074074074083</v>
      </c>
      <c r="E19" s="34">
        <v>0</v>
      </c>
      <c r="F19" s="35">
        <v>0</v>
      </c>
      <c r="G19" s="36">
        <v>0</v>
      </c>
      <c r="H19" s="34">
        <v>0</v>
      </c>
    </row>
    <row r="20" spans="2:8" x14ac:dyDescent="0.2">
      <c r="B20" s="37" t="s">
        <v>51</v>
      </c>
      <c r="C20" s="38"/>
      <c r="D20" s="152"/>
      <c r="E20" s="42"/>
      <c r="F20" s="40"/>
      <c r="G20" s="41"/>
      <c r="H20" s="42"/>
    </row>
    <row r="21" spans="2:8" x14ac:dyDescent="0.2">
      <c r="B21" s="37" t="s">
        <v>53</v>
      </c>
      <c r="C21" s="38"/>
      <c r="D21" s="152">
        <f>AVERAGE(7,14,20)/(24*30)*10</f>
        <v>0.18981481481481483</v>
      </c>
      <c r="E21" s="42">
        <v>1000</v>
      </c>
      <c r="F21" s="40"/>
      <c r="G21" s="41"/>
      <c r="H21" s="42"/>
    </row>
    <row r="22" spans="2:8" x14ac:dyDescent="0.2">
      <c r="B22" s="37" t="s">
        <v>57</v>
      </c>
      <c r="C22" s="38"/>
      <c r="D22" s="152">
        <v>0</v>
      </c>
      <c r="E22" s="42"/>
      <c r="F22" s="40"/>
      <c r="G22" s="41"/>
      <c r="H22" s="42"/>
    </row>
    <row r="23" spans="2:8" ht="13.5" thickBot="1" x14ac:dyDescent="0.25">
      <c r="B23" s="37" t="s">
        <v>11</v>
      </c>
      <c r="C23" s="38"/>
      <c r="D23" s="152"/>
      <c r="E23" s="39">
        <v>10</v>
      </c>
      <c r="F23" s="40">
        <v>10</v>
      </c>
      <c r="G23" s="41">
        <v>10</v>
      </c>
      <c r="H23" s="42">
        <v>10</v>
      </c>
    </row>
    <row r="24" spans="2:8" ht="13.5" thickTop="1" x14ac:dyDescent="0.2">
      <c r="B24" s="43" t="s">
        <v>12</v>
      </c>
      <c r="C24" s="44"/>
      <c r="D24" s="153">
        <f t="shared" ref="D24:E24" si="0">SUM(D6:D23)</f>
        <v>321990.40277777781</v>
      </c>
      <c r="E24" s="46">
        <f t="shared" si="0"/>
        <v>306346</v>
      </c>
      <c r="F24" s="47">
        <f t="shared" ref="F24:G24" si="1">SUM(F6:F23)</f>
        <v>305346</v>
      </c>
      <c r="G24" s="48">
        <f t="shared" si="1"/>
        <v>305346</v>
      </c>
      <c r="H24" s="247">
        <f t="shared" ref="H24" si="2">SUM(H6:H23)</f>
        <v>305346</v>
      </c>
    </row>
    <row r="25" spans="2:8" x14ac:dyDescent="0.2">
      <c r="B25" s="147" t="s">
        <v>33</v>
      </c>
      <c r="C25" s="49"/>
      <c r="D25" s="154">
        <f t="shared" ref="D25:E25" si="3">SUM(D6:D9)</f>
        <v>317364.56481481483</v>
      </c>
      <c r="E25" s="51">
        <f t="shared" si="3"/>
        <v>300686</v>
      </c>
      <c r="F25" s="52">
        <f t="shared" ref="F25:H25" si="4">SUM(F6:F9)</f>
        <v>300686</v>
      </c>
      <c r="G25" s="53">
        <f t="shared" si="4"/>
        <v>300686</v>
      </c>
      <c r="H25" s="51">
        <f t="shared" si="4"/>
        <v>300686</v>
      </c>
    </row>
    <row r="26" spans="2:8" x14ac:dyDescent="0.2">
      <c r="B26" s="148" t="s">
        <v>46</v>
      </c>
      <c r="C26" s="54"/>
      <c r="D26" s="206">
        <f t="shared" ref="D26:E26" si="5">SUM(D12:D23)</f>
        <v>1751.3194444444446</v>
      </c>
      <c r="E26" s="206">
        <f t="shared" si="5"/>
        <v>4660</v>
      </c>
      <c r="F26" s="206">
        <f t="shared" ref="F26:H26" si="6">SUM(F12:F23)</f>
        <v>3660</v>
      </c>
      <c r="G26" s="206">
        <f t="shared" si="6"/>
        <v>3660</v>
      </c>
      <c r="H26" s="248">
        <f t="shared" si="6"/>
        <v>3660</v>
      </c>
    </row>
    <row r="27" spans="2:8" x14ac:dyDescent="0.2">
      <c r="B27" s="57" t="s">
        <v>13</v>
      </c>
      <c r="C27" s="58"/>
      <c r="D27" s="59">
        <v>0</v>
      </c>
      <c r="E27" s="60">
        <v>0</v>
      </c>
      <c r="F27" s="133">
        <v>0</v>
      </c>
      <c r="G27" s="61">
        <v>0</v>
      </c>
      <c r="H27" s="62">
        <v>0</v>
      </c>
    </row>
    <row r="28" spans="2:8" x14ac:dyDescent="0.2">
      <c r="B28" s="57" t="s">
        <v>14</v>
      </c>
      <c r="C28" s="58"/>
      <c r="D28" s="63">
        <v>0</v>
      </c>
      <c r="E28" s="64">
        <v>0</v>
      </c>
      <c r="F28" s="65">
        <v>0</v>
      </c>
      <c r="G28" s="66">
        <v>0</v>
      </c>
      <c r="H28" s="64">
        <v>0</v>
      </c>
    </row>
    <row r="29" spans="2:8" x14ac:dyDescent="0.2">
      <c r="B29" s="67" t="s">
        <v>15</v>
      </c>
      <c r="C29" s="68"/>
      <c r="D29" s="69">
        <v>458373</v>
      </c>
      <c r="E29" s="70">
        <v>458373</v>
      </c>
      <c r="F29" s="71">
        <v>458373</v>
      </c>
      <c r="G29" s="164">
        <v>458373</v>
      </c>
      <c r="H29" s="165">
        <v>458373</v>
      </c>
    </row>
    <row r="30" spans="2:8" ht="13.5" thickBot="1" x14ac:dyDescent="0.25">
      <c r="B30" s="73" t="s">
        <v>16</v>
      </c>
      <c r="C30" s="74"/>
      <c r="D30" s="75">
        <f t="shared" ref="D30:E30" si="7">D29-D24-D27-D28</f>
        <v>136382.59722222219</v>
      </c>
      <c r="E30" s="76">
        <f t="shared" si="7"/>
        <v>152027</v>
      </c>
      <c r="F30" s="77">
        <f t="shared" ref="F30:G30" si="8">F29-F24-F27-F28</f>
        <v>153027</v>
      </c>
      <c r="G30" s="78">
        <f t="shared" si="8"/>
        <v>153027</v>
      </c>
      <c r="H30" s="79">
        <f t="shared" ref="H30" si="9">H29-H24-H27-H28</f>
        <v>153027</v>
      </c>
    </row>
    <row r="31" spans="2:8" ht="13.5" customHeight="1" thickTop="1" x14ac:dyDescent="0.2">
      <c r="B31" s="80"/>
      <c r="C31" s="80"/>
      <c r="D31" s="81"/>
      <c r="E31" s="80"/>
      <c r="F31" s="82"/>
      <c r="G31" s="80"/>
      <c r="H31" s="80"/>
    </row>
    <row r="32" spans="2:8" ht="13.5" customHeight="1" x14ac:dyDescent="0.2">
      <c r="B32" s="83"/>
      <c r="C32" s="83"/>
      <c r="D32" s="84"/>
      <c r="E32" s="84"/>
      <c r="F32" s="137"/>
      <c r="G32" s="137"/>
      <c r="H32" s="137"/>
    </row>
    <row r="33" spans="1:17" ht="13.5" customHeight="1" x14ac:dyDescent="0.2">
      <c r="B33" s="83"/>
      <c r="C33" s="83"/>
      <c r="D33" s="1"/>
      <c r="E33" s="135"/>
      <c r="F33" s="136"/>
      <c r="G33" s="136"/>
      <c r="H33" s="136"/>
    </row>
    <row r="34" spans="1:17" ht="13.5" customHeight="1" x14ac:dyDescent="0.2">
      <c r="B34" s="83"/>
      <c r="C34" s="83"/>
      <c r="D34" s="1"/>
      <c r="E34" s="1"/>
      <c r="F34" s="136"/>
      <c r="G34" s="136"/>
      <c r="H34" s="136"/>
    </row>
    <row r="35" spans="1:17" ht="13.5" customHeight="1" x14ac:dyDescent="0.2">
      <c r="B35" s="85"/>
      <c r="C35" s="85"/>
      <c r="D35" s="85"/>
      <c r="E35" s="85"/>
      <c r="F35" s="17"/>
      <c r="G35" s="17"/>
      <c r="H35" s="17"/>
      <c r="I35" s="80"/>
      <c r="J35" s="80"/>
      <c r="K35" s="80"/>
      <c r="L35" s="80"/>
      <c r="M35" s="80"/>
      <c r="N35" s="80"/>
      <c r="O35" s="80"/>
      <c r="P35" s="80"/>
    </row>
    <row r="36" spans="1:17" ht="13.5" thickBot="1" x14ac:dyDescent="0.25">
      <c r="B36" s="85"/>
      <c r="C36" s="83"/>
      <c r="D36" s="83"/>
      <c r="E36" s="83"/>
      <c r="F36" s="83"/>
      <c r="G36" s="83"/>
      <c r="H36" s="83"/>
    </row>
    <row r="37" spans="1:17" ht="16.5" thickTop="1" x14ac:dyDescent="0.25">
      <c r="A37" s="80"/>
      <c r="B37" s="239" t="str">
        <f>B3</f>
        <v>UK Tier 1 Requests  - 2021</v>
      </c>
      <c r="C37" s="240"/>
      <c r="D37" s="240"/>
      <c r="E37" s="241"/>
      <c r="F37" s="211"/>
      <c r="G37" s="211"/>
      <c r="H37" s="211"/>
      <c r="Q37" s="80"/>
    </row>
    <row r="38" spans="1:17" s="80" customFormat="1" ht="16.5" thickBot="1" x14ac:dyDescent="0.3">
      <c r="A38"/>
      <c r="B38" s="242" t="s">
        <v>17</v>
      </c>
      <c r="C38" s="243"/>
      <c r="D38" s="243"/>
      <c r="E38" s="244"/>
      <c r="F38" s="138"/>
      <c r="G38" s="138"/>
      <c r="H38" s="138"/>
      <c r="I38"/>
      <c r="J38"/>
      <c r="K38"/>
      <c r="L38"/>
      <c r="M38"/>
      <c r="N38"/>
      <c r="O38"/>
      <c r="P38"/>
      <c r="Q38"/>
    </row>
    <row r="39" spans="1:17" ht="24" thickTop="1" thickBot="1" x14ac:dyDescent="0.25">
      <c r="B39" s="8"/>
      <c r="C39" s="86"/>
      <c r="D39" s="10" t="s">
        <v>62</v>
      </c>
      <c r="E39" s="11" t="s">
        <v>63</v>
      </c>
      <c r="F39" s="128">
        <v>44197</v>
      </c>
      <c r="G39" s="128">
        <v>44228</v>
      </c>
      <c r="H39" s="246">
        <v>44256</v>
      </c>
    </row>
    <row r="40" spans="1:17" ht="13.5" thickTop="1" x14ac:dyDescent="0.2">
      <c r="B40" s="13" t="s">
        <v>34</v>
      </c>
      <c r="C40" s="185"/>
      <c r="D40" s="152">
        <v>323</v>
      </c>
      <c r="E40" s="186">
        <v>1320</v>
      </c>
      <c r="F40" s="155">
        <v>1320</v>
      </c>
      <c r="G40" s="155">
        <v>1320</v>
      </c>
      <c r="H40" s="187">
        <v>1320</v>
      </c>
    </row>
    <row r="41" spans="1:17" x14ac:dyDescent="0.2">
      <c r="B41" s="18" t="s">
        <v>35</v>
      </c>
      <c r="C41" s="176"/>
      <c r="D41" s="152">
        <v>12143</v>
      </c>
      <c r="E41" s="156">
        <v>13024</v>
      </c>
      <c r="F41" s="157">
        <v>13024</v>
      </c>
      <c r="G41" s="157">
        <v>13024</v>
      </c>
      <c r="H41" s="158">
        <v>13024</v>
      </c>
    </row>
    <row r="42" spans="1:17" x14ac:dyDescent="0.2">
      <c r="B42" s="18" t="s">
        <v>36</v>
      </c>
      <c r="C42" s="176"/>
      <c r="D42" s="152">
        <v>5006</v>
      </c>
      <c r="E42" s="188">
        <v>5440</v>
      </c>
      <c r="F42" s="189">
        <v>5440</v>
      </c>
      <c r="G42" s="189">
        <v>5440</v>
      </c>
      <c r="H42" s="190">
        <v>5440</v>
      </c>
    </row>
    <row r="43" spans="1:17" ht="13.5" thickBot="1" x14ac:dyDescent="0.25">
      <c r="B43" s="191" t="s">
        <v>37</v>
      </c>
      <c r="C43" s="192"/>
      <c r="D43" s="193">
        <v>6470</v>
      </c>
      <c r="E43" s="194">
        <v>8370</v>
      </c>
      <c r="F43" s="195">
        <v>8370</v>
      </c>
      <c r="G43" s="195">
        <v>8370</v>
      </c>
      <c r="H43" s="196">
        <v>8370</v>
      </c>
    </row>
    <row r="44" spans="1:17" ht="13.5" thickTop="1" x14ac:dyDescent="0.2">
      <c r="B44" s="13" t="s">
        <v>44</v>
      </c>
      <c r="C44" s="177"/>
      <c r="D44" s="15"/>
      <c r="E44" s="160"/>
      <c r="F44" s="199">
        <v>100</v>
      </c>
      <c r="G44" s="166">
        <v>100</v>
      </c>
      <c r="H44" s="197">
        <v>100</v>
      </c>
    </row>
    <row r="45" spans="1:17" x14ac:dyDescent="0.2">
      <c r="B45" s="13" t="s">
        <v>47</v>
      </c>
      <c r="C45" s="177"/>
      <c r="D45" s="15">
        <v>956</v>
      </c>
      <c r="E45" s="160"/>
      <c r="F45" s="199">
        <v>1000</v>
      </c>
      <c r="G45" s="166">
        <v>1000</v>
      </c>
      <c r="H45" s="197">
        <v>1000</v>
      </c>
    </row>
    <row r="46" spans="1:17" x14ac:dyDescent="0.2">
      <c r="B46" s="13" t="s">
        <v>9</v>
      </c>
      <c r="C46" s="177"/>
      <c r="D46" s="15"/>
      <c r="E46" s="160"/>
      <c r="F46" s="199">
        <v>50</v>
      </c>
      <c r="G46" s="166">
        <v>50</v>
      </c>
      <c r="H46" s="197">
        <v>50</v>
      </c>
    </row>
    <row r="47" spans="1:17" x14ac:dyDescent="0.2">
      <c r="B47" s="13" t="s">
        <v>52</v>
      </c>
      <c r="C47" s="177"/>
      <c r="D47" s="15"/>
      <c r="E47" s="160"/>
      <c r="F47" s="199"/>
      <c r="G47" s="166"/>
      <c r="H47" s="197"/>
    </row>
    <row r="48" spans="1:17" x14ac:dyDescent="0.2">
      <c r="B48" s="13" t="s">
        <v>53</v>
      </c>
      <c r="C48" s="177"/>
      <c r="D48" s="15"/>
      <c r="E48" s="160"/>
      <c r="F48" s="199"/>
      <c r="G48" s="166"/>
      <c r="H48" s="197"/>
    </row>
    <row r="49" spans="1:14" x14ac:dyDescent="0.2">
      <c r="B49" s="13" t="s">
        <v>40</v>
      </c>
      <c r="C49" s="177"/>
      <c r="D49" s="15"/>
      <c r="E49" s="160"/>
      <c r="F49" s="166">
        <v>100</v>
      </c>
      <c r="G49" s="166">
        <v>100</v>
      </c>
      <c r="H49" s="197">
        <v>100</v>
      </c>
    </row>
    <row r="50" spans="1:14" x14ac:dyDescent="0.2">
      <c r="B50" s="200" t="s">
        <v>51</v>
      </c>
      <c r="C50" s="177"/>
      <c r="D50" s="15"/>
      <c r="E50" s="160"/>
      <c r="F50" s="201">
        <v>5346</v>
      </c>
      <c r="G50" s="201">
        <v>5346</v>
      </c>
      <c r="H50" s="197">
        <v>5346</v>
      </c>
    </row>
    <row r="51" spans="1:14" ht="13.5" thickBot="1" x14ac:dyDescent="0.25">
      <c r="B51" s="37" t="s">
        <v>41</v>
      </c>
      <c r="C51" s="178">
        <v>1281</v>
      </c>
      <c r="D51" s="223">
        <v>2139</v>
      </c>
      <c r="E51" s="92">
        <v>1281</v>
      </c>
      <c r="F51" s="91">
        <v>1278</v>
      </c>
      <c r="G51" s="90">
        <v>1278</v>
      </c>
      <c r="H51" s="92">
        <v>1278</v>
      </c>
    </row>
    <row r="52" spans="1:14" ht="13.5" thickTop="1" x14ac:dyDescent="0.2">
      <c r="B52" s="224" t="s">
        <v>33</v>
      </c>
      <c r="C52" s="225">
        <f t="shared" ref="C52:E52" si="10">SUM(C40:C43)</f>
        <v>0</v>
      </c>
      <c r="D52" s="226">
        <f t="shared" si="10"/>
        <v>23942</v>
      </c>
      <c r="E52" s="227">
        <f t="shared" si="10"/>
        <v>28154</v>
      </c>
      <c r="F52" s="225">
        <f t="shared" ref="F52:H52" si="11">SUM(F40:F43)</f>
        <v>28154</v>
      </c>
      <c r="G52" s="228">
        <f t="shared" si="11"/>
        <v>28154</v>
      </c>
      <c r="H52" s="229">
        <f t="shared" si="11"/>
        <v>28154</v>
      </c>
      <c r="L52" s="17"/>
    </row>
    <row r="53" spans="1:14" ht="13.5" thickBot="1" x14ac:dyDescent="0.25">
      <c r="B53" s="57"/>
      <c r="C53" s="179"/>
      <c r="D53" s="169"/>
      <c r="E53" s="96"/>
      <c r="F53" s="95"/>
      <c r="G53" s="97"/>
      <c r="H53" s="98"/>
      <c r="L53" s="17"/>
    </row>
    <row r="54" spans="1:14" ht="15.95" customHeight="1" thickTop="1" x14ac:dyDescent="0.2">
      <c r="B54" s="167" t="s">
        <v>45</v>
      </c>
      <c r="C54" s="170"/>
      <c r="D54" s="171"/>
      <c r="E54" s="168"/>
      <c r="F54" s="182">
        <f t="shared" ref="F54:H54" si="12">F40+F41+F42+F43+SUM(F44:F50)</f>
        <v>34750</v>
      </c>
      <c r="G54" s="182">
        <f t="shared" si="12"/>
        <v>34750</v>
      </c>
      <c r="H54" s="230">
        <f t="shared" si="12"/>
        <v>34750</v>
      </c>
      <c r="L54" s="17"/>
    </row>
    <row r="55" spans="1:14" ht="15.95" customHeight="1" x14ac:dyDescent="0.2">
      <c r="B55" s="57"/>
      <c r="C55" s="173"/>
      <c r="D55" s="172"/>
      <c r="E55" s="180"/>
      <c r="F55" s="169"/>
      <c r="G55" s="97"/>
      <c r="H55" s="98"/>
      <c r="L55" s="17"/>
    </row>
    <row r="56" spans="1:14" ht="15.95" customHeight="1" x14ac:dyDescent="0.2">
      <c r="B56" s="67" t="s">
        <v>38</v>
      </c>
      <c r="C56" s="173"/>
      <c r="D56" s="172"/>
      <c r="E56" s="180"/>
      <c r="F56" s="198">
        <v>38071</v>
      </c>
      <c r="G56" s="198">
        <v>38071</v>
      </c>
      <c r="H56" s="231">
        <v>38071</v>
      </c>
      <c r="L56" s="17"/>
    </row>
    <row r="57" spans="1:14" ht="15.95" customHeight="1" thickBot="1" x14ac:dyDescent="0.25">
      <c r="B57" s="73" t="s">
        <v>39</v>
      </c>
      <c r="C57" s="174"/>
      <c r="D57" s="175"/>
      <c r="E57" s="181"/>
      <c r="F57" s="99">
        <f t="shared" ref="F57:G57" si="13">F56-F54-F55</f>
        <v>3321</v>
      </c>
      <c r="G57" s="101">
        <f t="shared" si="13"/>
        <v>3321</v>
      </c>
      <c r="H57" s="100">
        <f t="shared" ref="H57" si="14">H56-H54-H55</f>
        <v>3321</v>
      </c>
      <c r="L57" s="17"/>
    </row>
    <row r="58" spans="1:14" ht="15.95" customHeight="1" thickTop="1" x14ac:dyDescent="0.2">
      <c r="A58" s="12"/>
      <c r="B58" s="102"/>
      <c r="C58" s="102"/>
      <c r="D58" s="103"/>
      <c r="E58" s="104"/>
      <c r="F58" s="17"/>
      <c r="G58" s="17"/>
      <c r="H58" s="17"/>
      <c r="J58" s="12"/>
      <c r="K58" s="12"/>
      <c r="L58" s="12"/>
    </row>
    <row r="59" spans="1:14" s="17" customFormat="1" x14ac:dyDescent="0.2">
      <c r="A59"/>
      <c r="B59" s="83"/>
      <c r="C59" s="83"/>
      <c r="D59" s="84"/>
      <c r="E59" s="84"/>
      <c r="F59" s="84"/>
      <c r="G59" s="84"/>
      <c r="H59" s="84"/>
      <c r="I59"/>
      <c r="J59"/>
      <c r="K59"/>
      <c r="L59"/>
      <c r="M59"/>
      <c r="N59"/>
    </row>
    <row r="60" spans="1:14" x14ac:dyDescent="0.2">
      <c r="B60" s="83"/>
      <c r="C60" s="83"/>
      <c r="D60" s="84"/>
      <c r="E60" s="84"/>
      <c r="F60" s="84"/>
      <c r="G60" s="84"/>
      <c r="H60" s="84"/>
    </row>
    <row r="61" spans="1:14" ht="13.5" thickBot="1" x14ac:dyDescent="0.25">
      <c r="B61" s="85"/>
      <c r="C61" s="184"/>
      <c r="D61" s="184"/>
      <c r="E61" s="184"/>
      <c r="F61" s="184"/>
      <c r="G61" s="184"/>
      <c r="H61" s="184"/>
    </row>
    <row r="62" spans="1:14" ht="16.5" thickTop="1" x14ac:dyDescent="0.25">
      <c r="B62" s="239" t="str">
        <f>B3</f>
        <v>UK Tier 1 Requests  - 2021</v>
      </c>
      <c r="C62" s="240"/>
      <c r="D62" s="240"/>
      <c r="E62" s="245"/>
      <c r="F62" s="211"/>
      <c r="G62" s="211"/>
      <c r="H62" s="211"/>
    </row>
    <row r="63" spans="1:14" ht="16.5" thickBot="1" x14ac:dyDescent="0.3">
      <c r="B63" s="242" t="s">
        <v>18</v>
      </c>
      <c r="C63" s="243"/>
      <c r="D63" s="243"/>
      <c r="E63" s="244"/>
      <c r="F63" s="138"/>
      <c r="G63" s="138"/>
      <c r="H63" s="210"/>
    </row>
    <row r="64" spans="1:14" ht="24" thickTop="1" thickBot="1" x14ac:dyDescent="0.25">
      <c r="B64" s="8"/>
      <c r="C64" s="105"/>
      <c r="D64" s="10" t="s">
        <v>62</v>
      </c>
      <c r="E64" s="11" t="s">
        <v>63</v>
      </c>
      <c r="F64" s="139">
        <v>44197</v>
      </c>
      <c r="G64" s="139">
        <v>44228</v>
      </c>
      <c r="H64" s="249">
        <v>44256</v>
      </c>
    </row>
    <row r="65" spans="2:8" ht="13.5" thickTop="1" x14ac:dyDescent="0.2">
      <c r="B65" s="13" t="s">
        <v>1</v>
      </c>
      <c r="C65" s="14"/>
      <c r="D65" s="152">
        <v>882</v>
      </c>
      <c r="E65" s="106">
        <v>1131</v>
      </c>
      <c r="F65" s="130">
        <v>1131</v>
      </c>
      <c r="G65" s="107">
        <v>1131</v>
      </c>
      <c r="H65" s="250">
        <v>1131</v>
      </c>
    </row>
    <row r="66" spans="2:8" x14ac:dyDescent="0.2">
      <c r="B66" s="18" t="s">
        <v>2</v>
      </c>
      <c r="C66" s="19"/>
      <c r="D66" s="152">
        <v>23868</v>
      </c>
      <c r="E66" s="87">
        <v>32708</v>
      </c>
      <c r="F66" s="202">
        <v>32708</v>
      </c>
      <c r="G66" s="203">
        <v>32708</v>
      </c>
      <c r="H66" s="205">
        <v>32708</v>
      </c>
    </row>
    <row r="67" spans="2:8" x14ac:dyDescent="0.2">
      <c r="B67" s="18" t="s">
        <v>3</v>
      </c>
      <c r="C67" s="19"/>
      <c r="D67" s="152">
        <v>17718</v>
      </c>
      <c r="E67" s="87">
        <v>17600</v>
      </c>
      <c r="F67" s="202">
        <v>17600</v>
      </c>
      <c r="G67" s="204">
        <v>17600</v>
      </c>
      <c r="H67" s="205">
        <v>17600</v>
      </c>
    </row>
    <row r="68" spans="2:8" x14ac:dyDescent="0.2">
      <c r="B68" s="18" t="s">
        <v>4</v>
      </c>
      <c r="C68" s="19"/>
      <c r="D68" s="152">
        <v>1299</v>
      </c>
      <c r="E68" s="108">
        <v>15270</v>
      </c>
      <c r="F68" s="202">
        <v>15270</v>
      </c>
      <c r="G68" s="204">
        <v>15270</v>
      </c>
      <c r="H68" s="205">
        <v>15270</v>
      </c>
    </row>
    <row r="69" spans="2:8" x14ac:dyDescent="0.2">
      <c r="B69" s="18" t="s">
        <v>5</v>
      </c>
      <c r="C69" s="19"/>
      <c r="D69" s="152">
        <v>216</v>
      </c>
      <c r="E69" s="89">
        <v>400</v>
      </c>
      <c r="F69" s="161">
        <v>400</v>
      </c>
      <c r="G69" s="161">
        <v>400</v>
      </c>
      <c r="H69" s="142">
        <v>400</v>
      </c>
    </row>
    <row r="70" spans="2:8" x14ac:dyDescent="0.2">
      <c r="B70" s="22" t="s">
        <v>6</v>
      </c>
      <c r="C70" s="23"/>
      <c r="D70" s="152">
        <v>44</v>
      </c>
      <c r="E70" s="89">
        <v>100</v>
      </c>
      <c r="F70" s="149">
        <v>100</v>
      </c>
      <c r="G70" s="150">
        <v>100</v>
      </c>
      <c r="H70" s="151">
        <v>100</v>
      </c>
    </row>
    <row r="71" spans="2:8" x14ac:dyDescent="0.2">
      <c r="B71" s="22" t="s">
        <v>43</v>
      </c>
      <c r="C71" s="23"/>
      <c r="D71" s="152">
        <v>1723</v>
      </c>
      <c r="E71" s="89">
        <v>4000</v>
      </c>
      <c r="F71" s="232">
        <v>4000</v>
      </c>
      <c r="G71" s="233">
        <v>4000</v>
      </c>
      <c r="H71" s="234">
        <v>4000</v>
      </c>
    </row>
    <row r="72" spans="2:8" x14ac:dyDescent="0.2">
      <c r="B72" s="18" t="s">
        <v>7</v>
      </c>
      <c r="C72" s="19"/>
      <c r="D72" s="152">
        <v>654</v>
      </c>
      <c r="E72" s="89">
        <v>1300</v>
      </c>
      <c r="F72" s="149">
        <v>1300</v>
      </c>
      <c r="G72" s="134">
        <v>1300</v>
      </c>
      <c r="H72" s="129">
        <v>1300</v>
      </c>
    </row>
    <row r="73" spans="2:8" x14ac:dyDescent="0.2">
      <c r="B73" s="18" t="s">
        <v>8</v>
      </c>
      <c r="C73" s="19"/>
      <c r="D73" s="152"/>
      <c r="E73" s="88">
        <v>5</v>
      </c>
      <c r="F73" s="35">
        <v>5</v>
      </c>
      <c r="G73" s="36">
        <v>5</v>
      </c>
      <c r="H73" s="34">
        <v>5</v>
      </c>
    </row>
    <row r="74" spans="2:8" x14ac:dyDescent="0.2">
      <c r="B74" s="18" t="s">
        <v>42</v>
      </c>
      <c r="C74" s="19"/>
      <c r="D74" s="152">
        <v>1127</v>
      </c>
      <c r="E74" s="88">
        <v>100</v>
      </c>
      <c r="F74" s="35">
        <v>100</v>
      </c>
      <c r="G74" s="36">
        <v>100</v>
      </c>
      <c r="H74" s="34">
        <v>100</v>
      </c>
    </row>
    <row r="75" spans="2:8" x14ac:dyDescent="0.2">
      <c r="B75" s="18" t="s">
        <v>9</v>
      </c>
      <c r="C75" s="19"/>
      <c r="D75" s="152">
        <v>230</v>
      </c>
      <c r="E75" s="88">
        <v>300</v>
      </c>
      <c r="F75" s="35">
        <v>300</v>
      </c>
      <c r="G75" s="36">
        <v>300</v>
      </c>
      <c r="H75" s="34">
        <v>300</v>
      </c>
    </row>
    <row r="76" spans="2:8" x14ac:dyDescent="0.2">
      <c r="B76" s="212" t="s">
        <v>50</v>
      </c>
      <c r="C76" s="213"/>
      <c r="D76" s="235"/>
      <c r="E76" s="214">
        <v>1000</v>
      </c>
      <c r="F76" s="215">
        <v>1000</v>
      </c>
      <c r="G76" s="216">
        <v>1000</v>
      </c>
      <c r="H76" s="217">
        <v>1000</v>
      </c>
    </row>
    <row r="77" spans="2:8" x14ac:dyDescent="0.2">
      <c r="B77" s="18" t="s">
        <v>10</v>
      </c>
      <c r="C77" s="19"/>
      <c r="D77" s="152"/>
      <c r="E77" s="88">
        <v>0</v>
      </c>
      <c r="F77" s="35">
        <v>0</v>
      </c>
      <c r="G77" s="36">
        <v>0</v>
      </c>
      <c r="H77" s="34">
        <v>0</v>
      </c>
    </row>
    <row r="78" spans="2:8" x14ac:dyDescent="0.2">
      <c r="B78" s="218" t="s">
        <v>23</v>
      </c>
      <c r="C78" s="219"/>
      <c r="D78" s="235">
        <v>2605</v>
      </c>
      <c r="E78" s="220">
        <v>3000</v>
      </c>
      <c r="F78" s="216">
        <v>3000</v>
      </c>
      <c r="G78" s="216">
        <v>3000</v>
      </c>
      <c r="H78" s="217">
        <v>3000</v>
      </c>
    </row>
    <row r="79" spans="2:8" x14ac:dyDescent="0.2">
      <c r="B79" s="37" t="s">
        <v>25</v>
      </c>
      <c r="C79" s="38"/>
      <c r="D79" s="15"/>
      <c r="E79" s="159">
        <v>50</v>
      </c>
      <c r="F79" s="162">
        <v>50</v>
      </c>
      <c r="G79" s="36">
        <v>50</v>
      </c>
      <c r="H79" s="34">
        <v>50</v>
      </c>
    </row>
    <row r="80" spans="2:8" x14ac:dyDescent="0.2">
      <c r="B80" s="37" t="s">
        <v>26</v>
      </c>
      <c r="C80" s="38"/>
      <c r="D80" s="15"/>
      <c r="E80" s="159"/>
      <c r="F80" s="162"/>
      <c r="G80" s="36"/>
      <c r="H80" s="34"/>
    </row>
    <row r="81" spans="2:43" x14ac:dyDescent="0.2">
      <c r="B81" s="37" t="s">
        <v>53</v>
      </c>
      <c r="C81" s="38"/>
      <c r="D81" s="15"/>
      <c r="E81" s="159"/>
      <c r="F81" s="162"/>
      <c r="G81" s="36"/>
      <c r="H81" s="34"/>
    </row>
    <row r="82" spans="2:43" x14ac:dyDescent="0.2">
      <c r="B82" s="37" t="s">
        <v>11</v>
      </c>
      <c r="C82" s="38"/>
      <c r="D82" s="15"/>
      <c r="E82" s="143">
        <v>15</v>
      </c>
      <c r="F82" s="145">
        <v>15</v>
      </c>
      <c r="G82" s="144">
        <v>15</v>
      </c>
      <c r="H82" s="146">
        <v>15</v>
      </c>
    </row>
    <row r="83" spans="2:43" ht="13.5" thickBot="1" x14ac:dyDescent="0.25">
      <c r="B83" s="37" t="s">
        <v>13</v>
      </c>
      <c r="C83" s="38"/>
      <c r="D83" s="15"/>
      <c r="E83" s="109">
        <v>0</v>
      </c>
      <c r="F83" s="40">
        <v>0</v>
      </c>
      <c r="G83" s="41">
        <v>0</v>
      </c>
      <c r="H83" s="42">
        <v>0</v>
      </c>
    </row>
    <row r="84" spans="2:43" ht="13.5" thickTop="1" x14ac:dyDescent="0.2">
      <c r="B84" s="93" t="s">
        <v>12</v>
      </c>
      <c r="C84" s="110"/>
      <c r="D84" s="45">
        <f t="shared" ref="D84:E84" si="15">SUM(D65:D83)</f>
        <v>50366</v>
      </c>
      <c r="E84" s="94">
        <f t="shared" si="15"/>
        <v>76979</v>
      </c>
      <c r="F84" s="111">
        <f t="shared" ref="F84:G84" si="16">SUM(F65:F83)</f>
        <v>76979</v>
      </c>
      <c r="G84" s="112">
        <f t="shared" si="16"/>
        <v>76979</v>
      </c>
      <c r="H84" s="113">
        <f t="shared" ref="H84" si="17">SUM(H65:H83)</f>
        <v>76979</v>
      </c>
    </row>
    <row r="85" spans="2:43" x14ac:dyDescent="0.2">
      <c r="B85" s="147" t="s">
        <v>48</v>
      </c>
      <c r="C85" s="114"/>
      <c r="D85" s="50">
        <f t="shared" ref="D85:E85" si="18">SUM(D65:D68)</f>
        <v>43767</v>
      </c>
      <c r="E85" s="115">
        <f t="shared" si="18"/>
        <v>66709</v>
      </c>
      <c r="F85" s="52">
        <f t="shared" ref="F85:H85" si="19">SUM(F65:F68)</f>
        <v>66709</v>
      </c>
      <c r="G85" s="53">
        <f t="shared" si="19"/>
        <v>66709</v>
      </c>
      <c r="H85" s="20">
        <f t="shared" si="19"/>
        <v>66709</v>
      </c>
    </row>
    <row r="86" spans="2:43" x14ac:dyDescent="0.2">
      <c r="B86" s="148" t="s">
        <v>49</v>
      </c>
      <c r="C86" s="116"/>
      <c r="D86" s="117"/>
      <c r="E86" s="118"/>
      <c r="F86" s="56"/>
      <c r="G86" s="55"/>
      <c r="H86" s="21"/>
    </row>
    <row r="87" spans="2:43" x14ac:dyDescent="0.2">
      <c r="B87" s="57"/>
      <c r="C87" s="119"/>
      <c r="D87" s="120"/>
      <c r="E87" s="121"/>
      <c r="F87" s="133"/>
      <c r="G87" s="61"/>
      <c r="H87" s="62"/>
      <c r="P87" s="12"/>
    </row>
    <row r="88" spans="2:43" x14ac:dyDescent="0.2">
      <c r="B88" s="67" t="s">
        <v>15</v>
      </c>
      <c r="C88" s="68"/>
      <c r="D88" s="69">
        <v>85000</v>
      </c>
      <c r="E88" s="70">
        <v>85000</v>
      </c>
      <c r="F88" s="71">
        <v>85000</v>
      </c>
      <c r="G88" s="72">
        <v>85000</v>
      </c>
      <c r="H88" s="251">
        <v>85000</v>
      </c>
      <c r="P88" s="17"/>
      <c r="Q88" s="17"/>
      <c r="R88" s="17"/>
      <c r="S88" s="12"/>
    </row>
    <row r="89" spans="2:43" ht="13.5" thickBot="1" x14ac:dyDescent="0.25">
      <c r="B89" s="73" t="s">
        <v>16</v>
      </c>
      <c r="C89" s="74"/>
      <c r="D89" s="122">
        <f t="shared" ref="D89:E89" si="20">D88-D84</f>
        <v>34634</v>
      </c>
      <c r="E89" s="124">
        <f t="shared" si="20"/>
        <v>8021</v>
      </c>
      <c r="F89" s="122">
        <f t="shared" ref="F89:G89" si="21">F88-F84</f>
        <v>8021</v>
      </c>
      <c r="G89" s="123">
        <f t="shared" si="21"/>
        <v>8021</v>
      </c>
      <c r="H89" s="124">
        <f t="shared" ref="H89" si="22">H88-H84</f>
        <v>8021</v>
      </c>
      <c r="S89" s="17"/>
    </row>
    <row r="90" spans="2:43" ht="13.5" thickTop="1" x14ac:dyDescent="0.2">
      <c r="B90" s="125"/>
      <c r="C90" s="125"/>
      <c r="D90" s="126"/>
      <c r="E90" s="126"/>
      <c r="F90" s="127"/>
      <c r="G90" s="127"/>
      <c r="H90" s="127"/>
    </row>
    <row r="91" spans="2:43" ht="13.5" customHeight="1" x14ac:dyDescent="0.2">
      <c r="B91" s="221" t="s">
        <v>54</v>
      </c>
      <c r="C91" s="221"/>
      <c r="D91" s="221"/>
      <c r="E91" s="221"/>
      <c r="F91" s="222">
        <v>13000</v>
      </c>
      <c r="G91" s="1"/>
      <c r="H91" s="1"/>
      <c r="S91" s="17"/>
    </row>
    <row r="92" spans="2:43" ht="13.5" customHeight="1" x14ac:dyDescent="0.2">
      <c r="B92" s="238" t="s">
        <v>19</v>
      </c>
      <c r="C92" s="237"/>
      <c r="D92" s="237"/>
      <c r="E92" s="237"/>
      <c r="F92" s="84"/>
      <c r="G92" s="84"/>
      <c r="H92" s="84"/>
    </row>
    <row r="93" spans="2:43" ht="13.5" customHeight="1" x14ac:dyDescent="0.2">
      <c r="B93" s="183" t="s">
        <v>21</v>
      </c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</row>
    <row r="94" spans="2:43" ht="13.5" customHeight="1" x14ac:dyDescent="0.2">
      <c r="B94" s="184" t="s">
        <v>22</v>
      </c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AP94" s="12"/>
      <c r="AQ94" s="12"/>
    </row>
    <row r="95" spans="2:43" ht="13.5" customHeight="1" x14ac:dyDescent="0.2"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AP95" s="17"/>
      <c r="AQ95" s="17"/>
    </row>
    <row r="96" spans="2:43" ht="13.5" customHeight="1" x14ac:dyDescent="0.2"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</row>
    <row r="97" spans="1:43" ht="13.5" customHeight="1" x14ac:dyDescent="0.2">
      <c r="AP97" s="17"/>
      <c r="AQ97" s="17"/>
    </row>
    <row r="102" spans="1:43" x14ac:dyDescent="0.2">
      <c r="A102" s="12"/>
      <c r="AJ102" s="17"/>
      <c r="AK102" s="17"/>
    </row>
    <row r="103" spans="1:43" x14ac:dyDescent="0.2">
      <c r="A103" s="17"/>
    </row>
    <row r="105" spans="1:43" x14ac:dyDescent="0.2">
      <c r="A105" s="17"/>
    </row>
    <row r="106" spans="1:43" x14ac:dyDescent="0.2">
      <c r="AJ106" s="17"/>
    </row>
    <row r="110" spans="1:43" s="12" customFormat="1" ht="25.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:43" s="17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3" spans="1:43" s="17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</sheetData>
  <mergeCells count="8">
    <mergeCell ref="B1:F1"/>
    <mergeCell ref="B92:E92"/>
    <mergeCell ref="B37:E37"/>
    <mergeCell ref="B63:E63"/>
    <mergeCell ref="B62:E62"/>
    <mergeCell ref="B3:E3"/>
    <mergeCell ref="B4:E4"/>
    <mergeCell ref="B38:E38"/>
  </mergeCells>
  <conditionalFormatting sqref="D65:D83 D40:D51 D6:D23">
    <cfRule type="cellIs" dxfId="0" priority="11" operator="greaterThan">
      <formula>$E6</formula>
    </cfRule>
  </conditionalFormatting>
  <pageMargins left="0" right="0" top="0.98425196850393704" bottom="0.98425196850393704" header="0.51181102362204722" footer="0.51181102362204722"/>
  <pageSetup paperSize="9" scale="62" fitToHeight="0" orientation="landscape" r:id="rId1"/>
  <headerFooter alignWithMargins="0"/>
  <rowBreaks count="2" manualBreakCount="2">
    <brk id="35" max="16383" man="1"/>
    <brk id="60" max="2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3" sqref="D3"/>
    </sheetView>
  </sheetViews>
  <sheetFormatPr defaultColWidth="8.85546875" defaultRowHeight="12.75" x14ac:dyDescent="0.2"/>
  <sheetData>
    <row r="2" spans="1:4" x14ac:dyDescent="0.2">
      <c r="B2" t="s">
        <v>31</v>
      </c>
      <c r="C2" t="s">
        <v>32</v>
      </c>
      <c r="D2" t="s">
        <v>32</v>
      </c>
    </row>
    <row r="3" spans="1:4" x14ac:dyDescent="0.2">
      <c r="B3" t="s">
        <v>27</v>
      </c>
      <c r="C3" t="s">
        <v>28</v>
      </c>
      <c r="D3" t="s">
        <v>29</v>
      </c>
    </row>
    <row r="4" spans="1:4" x14ac:dyDescent="0.2">
      <c r="A4" t="str">
        <f>'2019'!B65</f>
        <v>ALICE</v>
      </c>
      <c r="B4" s="163" t="e">
        <f>'2019'!#REF!</f>
        <v>#REF!</v>
      </c>
      <c r="C4" s="163" t="e">
        <f>'2019'!#REF!</f>
        <v>#REF!</v>
      </c>
      <c r="D4" s="163" t="e">
        <f>'2019'!#REF!</f>
        <v>#REF!</v>
      </c>
    </row>
    <row r="5" spans="1:4" x14ac:dyDescent="0.2">
      <c r="A5" t="str">
        <f>'2019'!B66</f>
        <v>ATLAS</v>
      </c>
      <c r="B5" s="163" t="e">
        <f>'2019'!#REF!</f>
        <v>#REF!</v>
      </c>
      <c r="C5" s="163" t="e">
        <f>'2019'!#REF!</f>
        <v>#REF!</v>
      </c>
      <c r="D5" s="163" t="e">
        <f>'2019'!#REF!</f>
        <v>#REF!</v>
      </c>
    </row>
    <row r="6" spans="1:4" x14ac:dyDescent="0.2">
      <c r="A6" t="str">
        <f>'2019'!B67</f>
        <v>CMS</v>
      </c>
      <c r="B6" s="163" t="e">
        <f>'2019'!#REF!</f>
        <v>#REF!</v>
      </c>
      <c r="C6" s="163" t="e">
        <f>'2019'!#REF!</f>
        <v>#REF!</v>
      </c>
      <c r="D6" s="163" t="e">
        <f>'2019'!#REF!</f>
        <v>#REF!</v>
      </c>
    </row>
    <row r="7" spans="1:4" x14ac:dyDescent="0.2">
      <c r="A7" t="str">
        <f>'2019'!B68</f>
        <v>LHCb</v>
      </c>
      <c r="B7" s="163" t="e">
        <f>'2019'!#REF!</f>
        <v>#REF!</v>
      </c>
      <c r="C7" s="163" t="e">
        <f>'2019'!#REF!</f>
        <v>#REF!</v>
      </c>
      <c r="D7" s="163" t="e">
        <f>'2019'!#REF!</f>
        <v>#REF!</v>
      </c>
    </row>
    <row r="9" spans="1:4" x14ac:dyDescent="0.2">
      <c r="A9" t="s">
        <v>30</v>
      </c>
      <c r="B9" s="163" t="e">
        <f>SUM(B4:B7)</f>
        <v>#REF!</v>
      </c>
      <c r="C9" s="163" t="e">
        <f>SUM(C4:C7)</f>
        <v>#REF!</v>
      </c>
      <c r="D9" s="163" t="e">
        <f>SUM(D4:D7)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2019</vt:lpstr>
      <vt:lpstr>Sheet1</vt:lpstr>
      <vt:lpstr>'2019'!Print_Area</vt:lpstr>
    </vt:vector>
  </TitlesOfParts>
  <Company>Department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gronbech</dc:creator>
  <cp:lastModifiedBy>Peter Gronbech</cp:lastModifiedBy>
  <cp:lastPrinted>2020-09-30T12:58:28Z</cp:lastPrinted>
  <dcterms:created xsi:type="dcterms:W3CDTF">2012-10-05T11:36:25Z</dcterms:created>
  <dcterms:modified xsi:type="dcterms:W3CDTF">2021-11-22T13:41:34Z</dcterms:modified>
</cp:coreProperties>
</file>