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66925"/>
  <mc:AlternateContent xmlns:mc="http://schemas.openxmlformats.org/markup-compatibility/2006">
    <mc:Choice Requires="x15">
      <x15ac:absPath xmlns:x15ac="http://schemas.microsoft.com/office/spreadsheetml/2010/11/ac" url="C:\Users\kharron\Desktop\002_GridPP (local files)\GRIDPP REPORTS\Q221\"/>
    </mc:Choice>
  </mc:AlternateContent>
  <xr:revisionPtr revIDLastSave="0" documentId="13_ncr:1_{3460EB86-0D72-4D9C-863A-99C3F460949C}" xr6:coauthVersionLast="47" xr6:coauthVersionMax="47" xr10:uidLastSave="{00000000-0000-0000-0000-000000000000}"/>
  <bookViews>
    <workbookView xWindow="-120" yWindow="-120" windowWidth="29040" windowHeight="17640" xr2:uid="{00000000-000D-0000-FFFF-FFFF00000000}"/>
  </bookViews>
  <sheets>
    <sheet name="Resource &amp; Narrative" sheetId="2" r:id="rId1"/>
    <sheet name="Metrics &amp; Milestones" sheetId="1" r:id="rId2"/>
    <sheet name="Resources" sheetId="4" r:id="rId3"/>
    <sheet name="Outreach &amp; Knowledge Sharing"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4" l="1"/>
  <c r="F42" i="4" s="1"/>
  <c r="D41" i="4"/>
  <c r="F41" i="4" s="1"/>
  <c r="F44" i="4" s="1"/>
  <c r="F45" i="4" s="1"/>
  <c r="F6" i="1" s="1"/>
  <c r="G6" i="1" s="1"/>
  <c r="D32" i="4"/>
  <c r="D34" i="4" s="1"/>
  <c r="D35" i="4" s="1"/>
  <c r="D31" i="4"/>
  <c r="E56" i="4"/>
  <c r="F65" i="4"/>
  <c r="F66" i="4"/>
  <c r="F67" i="4"/>
  <c r="F68" i="4"/>
  <c r="F69" i="4"/>
  <c r="F70" i="4"/>
  <c r="F71" i="4"/>
  <c r="F72" i="4"/>
  <c r="F73" i="4"/>
  <c r="F74" i="4"/>
  <c r="F75" i="4"/>
  <c r="F76" i="4"/>
  <c r="F77" i="4"/>
  <c r="F78" i="4"/>
  <c r="F79" i="4"/>
  <c r="F80" i="4"/>
  <c r="F81" i="4"/>
  <c r="F82" i="4"/>
  <c r="F83" i="4"/>
  <c r="F84" i="4"/>
  <c r="F85" i="4"/>
  <c r="F86" i="4"/>
  <c r="F87" i="4"/>
  <c r="F64" i="4"/>
  <c r="F60" i="4"/>
  <c r="F59" i="4"/>
  <c r="F58" i="4"/>
  <c r="F57" i="4"/>
  <c r="F56" i="4"/>
  <c r="F53" i="4"/>
  <c r="F50" i="4"/>
  <c r="F51" i="4"/>
  <c r="F52" i="4"/>
  <c r="F49" i="4"/>
  <c r="E44" i="4"/>
  <c r="C44" i="4"/>
  <c r="C45" i="4" s="1"/>
  <c r="F43" i="4"/>
  <c r="E39" i="4"/>
  <c r="D39" i="4"/>
  <c r="C39" i="4"/>
  <c r="E29" i="4"/>
  <c r="D29" i="4"/>
  <c r="C29" i="4"/>
  <c r="F29" i="4" s="1"/>
  <c r="E34" i="4"/>
  <c r="C34" i="4"/>
  <c r="F33" i="4"/>
  <c r="F31" i="4"/>
  <c r="E24" i="4"/>
  <c r="D24" i="4"/>
  <c r="C24" i="4"/>
  <c r="F24" i="4"/>
  <c r="F8" i="1" s="1"/>
  <c r="G8" i="1" s="1"/>
  <c r="F23" i="4"/>
  <c r="F22" i="4"/>
  <c r="F21" i="4"/>
  <c r="F17" i="4"/>
  <c r="F16" i="4"/>
  <c r="F15" i="4"/>
  <c r="F18" i="4"/>
  <c r="F7" i="1" s="1"/>
  <c r="G7" i="1" s="1"/>
  <c r="D18" i="4"/>
  <c r="E18" i="4"/>
  <c r="C18" i="4"/>
  <c r="F39" i="4"/>
  <c r="E45" i="4"/>
  <c r="E35" i="4"/>
  <c r="E11" i="4"/>
  <c r="D11" i="4"/>
  <c r="C11" i="4"/>
  <c r="D7" i="4"/>
  <c r="E7" i="4"/>
  <c r="C7" i="4"/>
  <c r="F9" i="4"/>
  <c r="F5" i="4"/>
  <c r="F7" i="4" s="1"/>
  <c r="F4" i="1" s="1"/>
  <c r="G4" i="1" s="1"/>
  <c r="F10" i="4"/>
  <c r="F11" i="4" s="1"/>
  <c r="F5" i="1" s="1"/>
  <c r="G5" i="1" s="1"/>
  <c r="F6" i="4"/>
  <c r="D44" i="4" l="1"/>
  <c r="D45" i="4" s="1"/>
  <c r="C35" i="4"/>
  <c r="F32" i="4"/>
  <c r="F34" i="4" s="1"/>
  <c r="F35" i="4" s="1"/>
</calcChain>
</file>

<file path=xl/sharedStrings.xml><?xml version="1.0" encoding="utf-8"?>
<sst xmlns="http://schemas.openxmlformats.org/spreadsheetml/2006/main" count="323" uniqueCount="210">
  <si>
    <t>Year</t>
  </si>
  <si>
    <t>Area</t>
  </si>
  <si>
    <t>ScotGrid</t>
  </si>
  <si>
    <t>Quarter</t>
  </si>
  <si>
    <t>Q2</t>
  </si>
  <si>
    <t>Reporter</t>
  </si>
  <si>
    <t>Month 1</t>
  </si>
  <si>
    <t>Month 2</t>
  </si>
  <si>
    <t>Month 3</t>
  </si>
  <si>
    <t>Durham</t>
  </si>
  <si>
    <t>Edinburgh</t>
  </si>
  <si>
    <t>Glasgow</t>
  </si>
  <si>
    <t>S.Skipsey</t>
  </si>
  <si>
    <t>Total</t>
  </si>
  <si>
    <t>Narrative</t>
  </si>
  <si>
    <t>Successes</t>
  </si>
  <si>
    <t>Problems</t>
  </si>
  <si>
    <t>Paul managed to ressurect a failed disk array for DPM.
Updated the ZFS Quota Script used for NFS shares.
For a short period, Durham had 100% of all the nodes online.
Core Network Switch failed but the redundant setup worked and caused ~1s downtime for reconvergance.</t>
  </si>
  <si>
    <t>Undersized SSDs in new nodes (480G) for ~45 cores is causing some atlas pilots to fail if they start together as they each require ~10-30G Storage.</t>
  </si>
  <si>
    <t>Have begun making out of warranty storage unstable.
Started work on setting up/installing RUCIO@Edinburgh.
Managed to restore Tier3 resources for grid/local use despite equipment relocation and networking changes.</t>
  </si>
  <si>
    <t>Discovering that not all industry tools are well documented such as Kubernetes.
Site A/R impacted by incomplete monitoring combined with probes determining storage as being under high load. (High load caused by hot-spotting in DPM 1.15)</t>
  </si>
  <si>
    <t>New compute and storage hardware was moved and installed in the data centre.  Compute hardware was commissioned, and additional Ceph disk nodes will be commissioned in due course.
Gareth left the ScotGrid team to become the Data Centre Manager during April.</t>
  </si>
  <si>
    <t>Risks</t>
  </si>
  <si>
    <t>Type</t>
  </si>
  <si>
    <t>Risk</t>
  </si>
  <si>
    <t>Mitigation</t>
  </si>
  <si>
    <t>Local COVID restrictions means 2 man working is advised against. Some issues may not be resolved if it requires a 2 man team. General access is also restricted and so issues may take longer to resolve.</t>
  </si>
  <si>
    <t>Just be patient.</t>
  </si>
  <si>
    <t>Additional loss of expertise due to staff leaving (again).
A/R risks due to not controlling all services relating to Tier2.
Aging storage at the site.</t>
  </si>
  <si>
    <t>More documentation needed across the site to avoid missing knowledge gaps building up.
Have comissioned additional services to supplement this to avoid A/R falling too low.
Working with ATLAS/DOMA-QoS to determine best use of storage.</t>
  </si>
  <si>
    <t>COVID and other delays mean migration to new DC is delayed.</t>
  </si>
  <si>
    <t>Focus on running both batch farms and storage pools for as long as possible.</t>
  </si>
  <si>
    <t>Objectives and Deliverables Last Quarter</t>
  </si>
  <si>
    <t>Due Date</t>
  </si>
  <si>
    <t>Objective/Deliverable</t>
  </si>
  <si>
    <t>Metric/Output</t>
  </si>
  <si>
    <t>Durham: Shared Fail2Ban Production Ready</t>
  </si>
  <si>
    <t>Waiting on Durham COSMA/DiRAC HPC and Durham ARC for our first "production" installs to finalise documentation.</t>
  </si>
  <si>
    <t>Durham: Investigate DPM/Dome Head Node issues; finalising on a C8 Build</t>
  </si>
  <si>
    <t>Durham: Join monitoring systems together, rebuild nagios. Make puppet maintain it.</t>
  </si>
  <si>
    <t>Puppet will maintain any system growth automatically.
New install of NAGIOS.
Systems will integrate together correctly.</t>
  </si>
  <si>
    <t>Q3</t>
  </si>
  <si>
    <t>ECDF: Provision new NFS server for Tier2</t>
  </si>
  <si>
    <t>New NFS server for Tier2. Likely will provision new
SLOG+ZIL device before deployment.</t>
  </si>
  <si>
    <t>Q3/Q4</t>
  </si>
  <si>
    <t>ECDF: Continue work on Out-Of-Warranty storage evaluation as part of DOMA-QoS</t>
  </si>
  <si>
    <t>QoS document on suitability of OOW storage for DOMA use</t>
  </si>
  <si>
    <t>ongoing</t>
  </si>
  <si>
    <t>ECDF: Continue to improve XCache monitoring
framework and improve ELK stack deployment</t>
  </si>
  <si>
    <t>Ongoing public improvements to monitoring systems for XCache and DUNE-RUCIO.</t>
  </si>
  <si>
    <t>ECDF: Improve documentation around monitoring
stack deployment for Tier2 use.</t>
  </si>
  <si>
    <t>Plan to write some short blog posts or similar going through details of deployment of ELK stack used for monitoring and pros/cons of various optimisations.</t>
  </si>
  <si>
    <t>ECDF: Evaluate monitoring solutions for RUCIO
endpoints and transfers.</t>
  </si>
  <si>
    <t>Evaluate different monitoring technologies such as those developed by IRIS/ESCAPE for different VOs and investigate where Edinburgh can contribute.</t>
  </si>
  <si>
    <t>Q2/Q3</t>
  </si>
  <si>
    <t>ECDF: vCHEP presentation on new GridPP
remote monitoring stack using XRootD-5.x</t>
  </si>
  <si>
    <t>vCHEP presentation on recent XCache monitoring work.</t>
  </si>
  <si>
    <t>Glasgow: vCHEP presentation on cluster automation</t>
  </si>
  <si>
    <t xml:space="preserve">vCHEP Presentation  </t>
  </si>
  <si>
    <t xml:space="preserve">Glasgow: Deploy HTTP/TPC production endpoint on Xrootd5.2.x </t>
  </si>
  <si>
    <t>Successful ATLAS TPC stress tests on production endpoint</t>
  </si>
  <si>
    <t xml:space="preserve">Glasgow: </t>
  </si>
  <si>
    <t>Glasgow: deploy new hardware procurement in datacentre</t>
  </si>
  <si>
    <t>Extended Ceph system capacity, resilience. (Decom of DPM services for ATLAS)</t>
  </si>
  <si>
    <t>Objectives and Deliverables This Quarter</t>
  </si>
  <si>
    <t>Glasgow: provision and commission new storage hardware in data centre</t>
  </si>
  <si>
    <t>Glasgow: make progress with tranche procurement</t>
  </si>
  <si>
    <t>Edinburgh: Setup RUCIO inside Kubernetes at Edinburgh which supports GridPP.</t>
  </si>
  <si>
    <t>Instructions for setting up RUCIO on Kubernetes with VO-x509 auth'n enabled.</t>
  </si>
  <si>
    <t>Edinburgh: Migrate Tier2 CO8 resources to Alma Linux</t>
  </si>
  <si>
    <t>CO8 installs will be supported beyond Q4-2021</t>
  </si>
  <si>
    <t>Edinburgh: Navigate coming university security policy changes for remote access.</t>
  </si>
  <si>
    <t>Still be able to access GridPP reources for administration remotely as university changes security policy and firewall configs.</t>
  </si>
  <si>
    <t>Metrics</t>
  </si>
  <si>
    <t>Key - Metrics</t>
  </si>
  <si>
    <t>WP</t>
  </si>
  <si>
    <t>ID</t>
  </si>
  <si>
    <t>Target</t>
  </si>
  <si>
    <t>Margin</t>
  </si>
  <si>
    <t>Current</t>
  </si>
  <si>
    <t>Status</t>
  </si>
  <si>
    <t>Description</t>
  </si>
  <si>
    <t>Comments</t>
  </si>
  <si>
    <t>Colour</t>
  </si>
  <si>
    <t>Code</t>
  </si>
  <si>
    <t>1b</t>
  </si>
  <si>
    <t>% of WLCG Pledged CPU Available - ScotGrid</t>
  </si>
  <si>
    <t>Metric OK</t>
  </si>
  <si>
    <t>MOK</t>
  </si>
  <si>
    <t>% of WLCG Pledged Disk Available - ScotGrid</t>
  </si>
  <si>
    <t>Metric Clost to Target</t>
  </si>
  <si>
    <t>MCT</t>
  </si>
  <si>
    <t>% CPU Utilisation (Wall Clock) - ScotGrid</t>
  </si>
  <si>
    <t>Metric not OK</t>
  </si>
  <si>
    <t>MFL</t>
  </si>
  <si>
    <t xml:space="preserve">Average Argo Availability - ScotGrid </t>
  </si>
  <si>
    <t>Metric with no Target</t>
  </si>
  <si>
    <t>MNO</t>
  </si>
  <si>
    <t xml:space="preserve">Average Argo Reliability - ScotGrid </t>
  </si>
  <si>
    <t xml:space="preserve">Please fill in all fields highlighed in </t>
  </si>
  <si>
    <t>Capacities</t>
  </si>
  <si>
    <t>Notes</t>
  </si>
  <si>
    <t>CPU Available (HS06)</t>
  </si>
  <si>
    <t>Pledge figures are given and agreed at the start of each GridPP year (April) by local PI</t>
  </si>
  <si>
    <t>CPU Pledged (HS06)</t>
  </si>
  <si>
    <t>(plus 10% for other Vos)</t>
  </si>
  <si>
    <t>% of Pledge</t>
  </si>
  <si>
    <t>Storage Available (TB)</t>
  </si>
  <si>
    <t>Storage Pledged (TB)</t>
  </si>
  <si>
    <t>Availability</t>
  </si>
  <si>
    <t>Avg</t>
  </si>
  <si>
    <t>Availability numbers from the last quarter can be found at the following link:</t>
  </si>
  <si>
    <t>https://egi.ui.argo.grnet.gr/egi/report-ar/Critical/SITES?filter=NGI_UK</t>
  </si>
  <si>
    <t>% Tier-2 Averge</t>
  </si>
  <si>
    <t>Reliability</t>
  </si>
  <si>
    <t>Reliability numbers from the last quarter can be found at the following link:</t>
  </si>
  <si>
    <t>% Tier-2 Total</t>
  </si>
  <si>
    <t>CPU Hours (HS06)</t>
  </si>
  <si>
    <t>Hours this Quarter</t>
  </si>
  <si>
    <t>CPU time available from link below:</t>
  </si>
  <si>
    <t>Max achievable HS06/hrs</t>
  </si>
  <si>
    <t>https://accounting.egi.eu/tier2/federation/ScotGrid/normcpu/SITE/DATE/2021/1/2021/3/all/localinfrajobs/</t>
  </si>
  <si>
    <t>Hours per quarter:</t>
  </si>
  <si>
    <t>Q1: 2160/2184 (if leap year)</t>
  </si>
  <si>
    <t>Q2: 2184</t>
  </si>
  <si>
    <t>Q3: 2208</t>
  </si>
  <si>
    <t>Total:</t>
  </si>
  <si>
    <t>Q4: 2208</t>
  </si>
  <si>
    <t>% Utilisation</t>
  </si>
  <si>
    <t>ECDF cloud reporting missing for Q2, numbers have been requested from uVic but no reply as of 01/08/21</t>
  </si>
  <si>
    <t>WallClock Hours (HS06)</t>
  </si>
  <si>
    <t>WallClock time available from link below:</t>
  </si>
  <si>
    <t>https://accounting.egi.eu/tier2/federation/ScotGrid/normelap_processors/SITE/DATE/2021/1/2020/3/all/localinfrajobs/</t>
  </si>
  <si>
    <t>ECDF cloud wallclock  = (1.046 * CPU hours based on historical performance)</t>
  </si>
  <si>
    <t>Storage LHC &amp; IRIS: AVAILABLE (TB)</t>
  </si>
  <si>
    <t>Atlas</t>
  </si>
  <si>
    <t>Please indicate how much storage is AVAILABLE at each site in the distributed Tier-2 for the LHC experiments</t>
  </si>
  <si>
    <t>CMS</t>
  </si>
  <si>
    <t>Additionally if the site has recieved and is required to provide storage for IRIS VOs please indicate how much is available</t>
  </si>
  <si>
    <t>LHCb</t>
  </si>
  <si>
    <t>Alice</t>
  </si>
  <si>
    <t>IRIS</t>
  </si>
  <si>
    <t>Storage LHC &amp; IRIS: USED (TB)</t>
  </si>
  <si>
    <t>Please indicate how much storage is USED at each site in the distributed Tier-2 for the LHC experiments</t>
  </si>
  <si>
    <t>Additionally if the site has recieved and is required to provide storage for IRIS VOs please indicate how much is USED</t>
  </si>
  <si>
    <t>Storage - Other : USED (TB)</t>
  </si>
  <si>
    <t>biomed</t>
  </si>
  <si>
    <t>Active VOs at you site can be assesed from the following link:</t>
  </si>
  <si>
    <t>cernatschool.org</t>
  </si>
  <si>
    <t>https://accounting.egi.eu/tier2/federation/ScotGrid/njobs/VO/DATE/2021/1/2021/3/all/localinfrajobs/</t>
  </si>
  <si>
    <t>clas12</t>
  </si>
  <si>
    <t>This includes all VOs that have run at least one job at the distributed Tier-2 in the last Quarter and are deemed to be supported.</t>
  </si>
  <si>
    <t>comet.j-parc.jp</t>
  </si>
  <si>
    <t>If you have other VOs that are supported, use storage and may not have run in the last quarter please include them also.</t>
  </si>
  <si>
    <t>dune</t>
  </si>
  <si>
    <t>gridpp</t>
  </si>
  <si>
    <t>hyperk.org</t>
  </si>
  <si>
    <t>ilc</t>
  </si>
  <si>
    <t>iris.ac.uk</t>
  </si>
  <si>
    <t>lhcb</t>
  </si>
  <si>
    <t>lsst</t>
  </si>
  <si>
    <t>lz</t>
  </si>
  <si>
    <t>magrid</t>
  </si>
  <si>
    <t>mice</t>
  </si>
  <si>
    <t>na62.vo.gridpp.ac.uk</t>
  </si>
  <si>
    <t>ops</t>
  </si>
  <si>
    <t>pheno</t>
  </si>
  <si>
    <t>skatelescope.eu</t>
  </si>
  <si>
    <t>snoplus.snolab.ca</t>
  </si>
  <si>
    <t>solidexperiment.org</t>
  </si>
  <si>
    <t>t2k.org</t>
  </si>
  <si>
    <t>vo.moedal.org</t>
  </si>
  <si>
    <t>vo.northgrid.ac.uk</t>
  </si>
  <si>
    <t>vo.scotgrid.ac.uk</t>
  </si>
  <si>
    <t>Outreach &amp; Knowledge Exchange - ResearchFish Inputs</t>
  </si>
  <si>
    <t>Date</t>
  </si>
  <si>
    <t>Publications</t>
  </si>
  <si>
    <t>Collaborations</t>
  </si>
  <si>
    <t>Ongoing</t>
  </si>
  <si>
    <t>LSST, Escape, astro</t>
  </si>
  <si>
    <t>Rob assisting astro people in Edinburgh with grid usage.</t>
  </si>
  <si>
    <t>LZ</t>
  </si>
  <si>
    <t>ECDF aiding in moving some workloads to the Grid.</t>
  </si>
  <si>
    <t>DUNE</t>
  </si>
  <si>
    <t>Provided effort into DUNE RUCIO deployment and data management</t>
  </si>
  <si>
    <t>Imaging Centre of Excellence / Glasgow Uni / NHS</t>
  </si>
  <si>
    <t>Durham - Provided support to Jon Trinder to get a Shared Fail2Ban instace installed on their systems, working with Jon to improve some of the codebase and iron out pre-production bugs.</t>
  </si>
  <si>
    <t>Further Funding (e.g. External Funding)</t>
  </si>
  <si>
    <t>Destination of Ex. Staff</t>
  </si>
  <si>
    <t>Gareth Roy</t>
  </si>
  <si>
    <t>Gareth left the Glasgow team to become the Data Centre Manager within IT Services.</t>
  </si>
  <si>
    <t>Dissemmination Events</t>
  </si>
  <si>
    <t>Intellectual Property</t>
  </si>
  <si>
    <t>Spin out companies</t>
  </si>
  <si>
    <t>Roles Held on Committees and Boards</t>
  </si>
  <si>
    <t>Present</t>
  </si>
  <si>
    <t>UK Members of DPM Collaboration</t>
  </si>
  <si>
    <t xml:space="preserve">UK Data Storage (S. Skipsey) </t>
  </si>
  <si>
    <t>HTTP Deployment Working Group</t>
  </si>
  <si>
    <t xml:space="preserve"> S. Skipsey </t>
  </si>
  <si>
    <t>Member of Tier-2 Evolution Working Group</t>
  </si>
  <si>
    <t>– April 2021</t>
  </si>
  <si>
    <t>WLCG Sytem Performance and Cost Modelling WG</t>
  </si>
  <si>
    <t>Member of WLCG SOC WG</t>
  </si>
  <si>
    <t>Adam Boutcher</t>
  </si>
  <si>
    <t>Paul Clark</t>
  </si>
  <si>
    <t>Member of the WLCG DOMA-QoS WG</t>
  </si>
  <si>
    <t>Robert Currie</t>
  </si>
  <si>
    <t>Other Outputs and Knowledge Exchange</t>
  </si>
  <si>
    <t>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</si>
</sst>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0.0%"/>
  </numFmts>
  <fonts count="11" x14ac:knownFonts="1">
    <font>
      <sz val="11"/>
      <color theme="1"/>
      <name val="Calibri"/>
      <family val="2"/>
      <scheme val="minor"/>
    </font>
    <font>
      <sz val="11"/>
      <color theme="1"/>
      <name val="Calibri"/>
      <family val="2"/>
      <scheme val="minor"/>
    </font>
    <font>
      <b/>
      <sz val="11"/>
      <color rgb="FFFFFFFF"/>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b/>
      <sz val="12"/>
      <color rgb="FFFFFFFF"/>
      <name val="Calibri"/>
      <family val="2"/>
      <scheme val="minor"/>
    </font>
    <font>
      <sz val="12"/>
      <color theme="1"/>
      <name val="Calibri"/>
      <family val="2"/>
      <scheme val="minor"/>
    </font>
    <font>
      <sz val="11"/>
      <color rgb="FF000000"/>
      <name val="Calibri"/>
      <family val="2"/>
    </font>
    <font>
      <b/>
      <u/>
      <sz val="11"/>
      <color theme="10"/>
      <name val="Calibri"/>
      <family val="2"/>
      <scheme val="minor"/>
    </font>
  </fonts>
  <fills count="12">
    <fill>
      <patternFill patternType="none"/>
    </fill>
    <fill>
      <patternFill patternType="gray125"/>
    </fill>
    <fill>
      <patternFill patternType="solid">
        <fgColor rgb="FF757171"/>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rgb="FF305496"/>
        <bgColor indexed="64"/>
      </patternFill>
    </fill>
    <fill>
      <patternFill patternType="solid">
        <fgColor rgb="FFC65911"/>
        <bgColor indexed="64"/>
      </patternFill>
    </fill>
    <fill>
      <patternFill patternType="solid">
        <fgColor rgb="FF548235"/>
        <bgColor indexed="64"/>
      </patternFill>
    </fill>
    <fill>
      <patternFill patternType="solid">
        <fgColor rgb="FFBF8F00"/>
        <bgColor indexed="64"/>
      </patternFill>
    </fill>
    <fill>
      <patternFill patternType="solid">
        <fgColor rgb="FFFFF2CC"/>
        <bgColor indexed="64"/>
      </patternFill>
    </fill>
  </fills>
  <borders count="2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rgb="FF000000"/>
      </right>
      <top/>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right style="thin">
        <color indexed="64"/>
      </right>
      <top/>
      <bottom/>
      <diagonal/>
    </border>
    <border>
      <left/>
      <right style="thin">
        <color indexed="64"/>
      </right>
      <top/>
      <bottom style="thin">
        <color rgb="FF000000"/>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195">
    <xf numFmtId="0" fontId="0" fillId="0" borderId="0" xfId="0"/>
    <xf numFmtId="0" fontId="2" fillId="2" borderId="4" xfId="0" applyFont="1" applyFill="1" applyBorder="1" applyAlignment="1">
      <alignment horizontal="center"/>
    </xf>
    <xf numFmtId="0" fontId="0" fillId="0" borderId="0" xfId="0" applyAlignment="1">
      <alignment horizontal="center"/>
    </xf>
    <xf numFmtId="0" fontId="2" fillId="2" borderId="5" xfId="0" applyFont="1" applyFill="1" applyBorder="1"/>
    <xf numFmtId="0" fontId="2" fillId="2" borderId="5" xfId="0" applyFont="1" applyFill="1" applyBorder="1" applyAlignment="1">
      <alignment horizontal="center"/>
    </xf>
    <xf numFmtId="0" fontId="0" fillId="3" borderId="5" xfId="0" applyFill="1" applyBorder="1"/>
    <xf numFmtId="0" fontId="0" fillId="4" borderId="5" xfId="0" applyFill="1" applyBorder="1"/>
    <xf numFmtId="0" fontId="0" fillId="5" borderId="5" xfId="0" applyFill="1" applyBorder="1"/>
    <xf numFmtId="0" fontId="0" fillId="6" borderId="5" xfId="0" applyFill="1" applyBorder="1"/>
    <xf numFmtId="9" fontId="0" fillId="0" borderId="11" xfId="1" applyFont="1" applyBorder="1" applyAlignment="1">
      <alignment horizontal="center" vertical="center"/>
    </xf>
    <xf numFmtId="9" fontId="0" fillId="0" borderId="12" xfId="1" applyFont="1" applyBorder="1" applyAlignment="1">
      <alignment horizontal="center" vertical="center"/>
    </xf>
    <xf numFmtId="0" fontId="0" fillId="0" borderId="12" xfId="0" applyBorder="1" applyAlignment="1">
      <alignment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xf>
    <xf numFmtId="0" fontId="0" fillId="0" borderId="11" xfId="0" applyBorder="1"/>
    <xf numFmtId="0" fontId="0" fillId="0" borderId="12" xfId="0" applyBorder="1"/>
    <xf numFmtId="0" fontId="0" fillId="0" borderId="6" xfId="0" applyBorder="1"/>
    <xf numFmtId="0" fontId="2" fillId="0" borderId="0" xfId="0" applyFont="1" applyAlignment="1">
      <alignment horizontal="center"/>
    </xf>
    <xf numFmtId="0" fontId="2" fillId="7" borderId="4" xfId="0" applyFont="1" applyFill="1" applyBorder="1" applyAlignment="1">
      <alignment horizontal="center"/>
    </xf>
    <xf numFmtId="0" fontId="2" fillId="8" borderId="4" xfId="0" applyFont="1" applyFill="1" applyBorder="1" applyAlignment="1">
      <alignment horizontal="center"/>
    </xf>
    <xf numFmtId="0" fontId="2" fillId="9" borderId="4" xfId="0" applyFont="1" applyFill="1" applyBorder="1" applyAlignment="1">
      <alignment horizontal="center"/>
    </xf>
    <xf numFmtId="0" fontId="2" fillId="10" borderId="4" xfId="0" applyFont="1" applyFill="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9" fontId="0" fillId="0" borderId="11" xfId="0" applyNumberFormat="1" applyBorder="1" applyAlignment="1">
      <alignment horizontal="center" vertical="center"/>
    </xf>
    <xf numFmtId="0" fontId="2" fillId="2" borderId="19" xfId="0" applyFont="1" applyFill="1" applyBorder="1" applyAlignment="1">
      <alignment horizontal="center"/>
    </xf>
    <xf numFmtId="0" fontId="2" fillId="2" borderId="2" xfId="0" applyFont="1" applyFill="1" applyBorder="1" applyAlignment="1">
      <alignment horizontal="left"/>
    </xf>
    <xf numFmtId="9" fontId="0" fillId="0" borderId="20" xfId="1" applyFont="1" applyBorder="1" applyAlignment="1">
      <alignment horizontal="center" vertical="center"/>
    </xf>
    <xf numFmtId="9" fontId="0" fillId="0" borderId="21" xfId="1" applyFont="1"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2" fillId="2" borderId="11" xfId="0" applyFont="1" applyFill="1" applyBorder="1"/>
    <xf numFmtId="0" fontId="2" fillId="2" borderId="12" xfId="0" applyFont="1" applyFill="1" applyBorder="1"/>
    <xf numFmtId="0" fontId="0" fillId="0" borderId="6" xfId="0" applyBorder="1" applyAlignment="1">
      <alignment horizontal="center"/>
    </xf>
    <xf numFmtId="0" fontId="3" fillId="0" borderId="9" xfId="0" applyFont="1" applyBorder="1" applyAlignment="1">
      <alignment horizontal="center"/>
    </xf>
    <xf numFmtId="0" fontId="0" fillId="0" borderId="7" xfId="0" applyBorder="1"/>
    <xf numFmtId="0" fontId="4" fillId="0" borderId="6" xfId="2" applyBorder="1"/>
    <xf numFmtId="0" fontId="2" fillId="7" borderId="11" xfId="0" applyFont="1" applyFill="1" applyBorder="1"/>
    <xf numFmtId="0" fontId="2" fillId="7" borderId="12" xfId="0" applyFont="1" applyFill="1" applyBorder="1"/>
    <xf numFmtId="165" fontId="0" fillId="0" borderId="6" xfId="0" applyNumberFormat="1" applyBorder="1" applyAlignment="1">
      <alignment horizontal="center"/>
    </xf>
    <xf numFmtId="165" fontId="0" fillId="0" borderId="7" xfId="0" applyNumberFormat="1" applyBorder="1" applyAlignment="1">
      <alignment horizontal="center"/>
    </xf>
    <xf numFmtId="166" fontId="3" fillId="0" borderId="9" xfId="0" applyNumberFormat="1" applyFont="1" applyBorder="1" applyAlignment="1">
      <alignment horizontal="center"/>
    </xf>
    <xf numFmtId="0" fontId="2" fillId="8" borderId="11" xfId="0" applyFont="1" applyFill="1" applyBorder="1"/>
    <xf numFmtId="0" fontId="2" fillId="8" borderId="12" xfId="0" applyFont="1" applyFill="1" applyBorder="1"/>
    <xf numFmtId="0" fontId="2" fillId="8" borderId="6" xfId="0" applyFont="1" applyFill="1" applyBorder="1" applyAlignment="1">
      <alignment horizontal="center"/>
    </xf>
    <xf numFmtId="0" fontId="6" fillId="0" borderId="6" xfId="0" applyFont="1" applyBorder="1" applyAlignment="1">
      <alignment horizontal="center"/>
    </xf>
    <xf numFmtId="0" fontId="6" fillId="0" borderId="0" xfId="0" applyFont="1" applyAlignment="1">
      <alignment horizontal="center"/>
    </xf>
    <xf numFmtId="166" fontId="3" fillId="0" borderId="6" xfId="0" applyNumberFormat="1" applyFont="1" applyBorder="1" applyAlignment="1">
      <alignment horizontal="center"/>
    </xf>
    <xf numFmtId="10" fontId="5" fillId="0" borderId="7" xfId="0" applyNumberFormat="1" applyFont="1" applyBorder="1" applyAlignment="1">
      <alignment horizontal="center"/>
    </xf>
    <xf numFmtId="0" fontId="6" fillId="0" borderId="11" xfId="0" applyFont="1" applyBorder="1" applyAlignment="1">
      <alignment horizontal="center"/>
    </xf>
    <xf numFmtId="10" fontId="2" fillId="2" borderId="17" xfId="0" applyNumberFormat="1" applyFont="1" applyFill="1" applyBorder="1" applyAlignment="1">
      <alignment horizontal="center"/>
    </xf>
    <xf numFmtId="166" fontId="2" fillId="7" borderId="17" xfId="0" applyNumberFormat="1" applyFont="1" applyFill="1" applyBorder="1" applyAlignment="1">
      <alignment horizontal="center"/>
    </xf>
    <xf numFmtId="1" fontId="6" fillId="0" borderId="4" xfId="0" applyNumberFormat="1" applyFont="1" applyBorder="1" applyAlignment="1">
      <alignment horizontal="center"/>
    </xf>
    <xf numFmtId="165" fontId="0" fillId="0" borderId="4" xfId="0" applyNumberFormat="1" applyBorder="1" applyAlignment="1">
      <alignment horizontal="center"/>
    </xf>
    <xf numFmtId="165" fontId="0" fillId="0" borderId="2" xfId="0" applyNumberFormat="1" applyBorder="1" applyAlignment="1">
      <alignment horizontal="center"/>
    </xf>
    <xf numFmtId="10" fontId="0" fillId="0" borderId="4" xfId="0" applyNumberFormat="1" applyBorder="1" applyAlignment="1">
      <alignment horizontal="center"/>
    </xf>
    <xf numFmtId="10" fontId="0" fillId="0" borderId="2" xfId="0" applyNumberFormat="1" applyBorder="1" applyAlignment="1">
      <alignment horizontal="center"/>
    </xf>
    <xf numFmtId="10" fontId="3" fillId="0" borderId="4" xfId="0" applyNumberFormat="1" applyFont="1" applyBorder="1" applyAlignment="1">
      <alignment horizontal="center"/>
    </xf>
    <xf numFmtId="10" fontId="0" fillId="0" borderId="1" xfId="0" applyNumberForma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2" fillId="9" borderId="11" xfId="0" applyFont="1" applyFill="1" applyBorder="1"/>
    <xf numFmtId="0" fontId="0" fillId="11" borderId="19" xfId="0" applyFill="1" applyBorder="1" applyAlignment="1">
      <alignment horizontal="center"/>
    </xf>
    <xf numFmtId="0" fontId="0" fillId="11" borderId="6" xfId="0" applyFill="1" applyBorder="1" applyAlignment="1">
      <alignment horizontal="center"/>
    </xf>
    <xf numFmtId="165" fontId="0" fillId="11" borderId="6" xfId="0" applyNumberFormat="1" applyFill="1" applyBorder="1" applyAlignment="1">
      <alignment horizontal="center"/>
    </xf>
    <xf numFmtId="165" fontId="0" fillId="11" borderId="0" xfId="0" applyNumberFormat="1" applyFill="1" applyAlignment="1">
      <alignment horizontal="center"/>
    </xf>
    <xf numFmtId="1" fontId="6" fillId="11" borderId="6" xfId="0" applyNumberFormat="1" applyFont="1" applyFill="1" applyBorder="1" applyAlignment="1">
      <alignment horizontal="center"/>
    </xf>
    <xf numFmtId="1" fontId="6" fillId="11" borderId="0" xfId="0" applyNumberFormat="1" applyFont="1" applyFill="1" applyAlignment="1">
      <alignment horizontal="center"/>
    </xf>
    <xf numFmtId="1" fontId="6" fillId="11" borderId="11" xfId="0" applyNumberFormat="1" applyFont="1" applyFill="1" applyBorder="1" applyAlignment="1">
      <alignment horizontal="center"/>
    </xf>
    <xf numFmtId="0" fontId="0" fillId="11" borderId="18" xfId="0" applyFill="1" applyBorder="1" applyAlignment="1">
      <alignment horizontal="center"/>
    </xf>
    <xf numFmtId="165" fontId="0" fillId="11" borderId="11" xfId="0" applyNumberFormat="1" applyFill="1" applyBorder="1" applyAlignment="1">
      <alignment horizontal="center"/>
    </xf>
    <xf numFmtId="0" fontId="0" fillId="0" borderId="18" xfId="0" applyBorder="1" applyAlignment="1">
      <alignment horizontal="center"/>
    </xf>
    <xf numFmtId="166" fontId="2" fillId="8" borderId="10" xfId="0" applyNumberFormat="1" applyFont="1" applyFill="1" applyBorder="1" applyAlignment="1">
      <alignment horizontal="center"/>
    </xf>
    <xf numFmtId="165" fontId="0" fillId="11" borderId="12" xfId="0" applyNumberFormat="1" applyFill="1" applyBorder="1" applyAlignment="1">
      <alignment horizontal="center"/>
    </xf>
    <xf numFmtId="165" fontId="0" fillId="11" borderId="7" xfId="0" applyNumberFormat="1" applyFill="1" applyBorder="1" applyAlignment="1">
      <alignment horizontal="center"/>
    </xf>
    <xf numFmtId="0" fontId="0" fillId="0" borderId="0" xfId="0" applyAlignment="1">
      <alignment horizontal="left" vertical="center"/>
    </xf>
    <xf numFmtId="0" fontId="7" fillId="2" borderId="1" xfId="0" applyFont="1" applyFill="1" applyBorder="1" applyAlignment="1">
      <alignment horizontal="left" vertical="center"/>
    </xf>
    <xf numFmtId="0" fontId="8" fillId="0" borderId="0" xfId="0" applyFont="1" applyAlignment="1">
      <alignment horizontal="left" vertical="center"/>
    </xf>
    <xf numFmtId="0" fontId="7" fillId="2" borderId="19" xfId="0" applyFont="1" applyFill="1" applyBorder="1" applyAlignment="1">
      <alignment horizontal="left" vertical="center"/>
    </xf>
    <xf numFmtId="0" fontId="7" fillId="7" borderId="1" xfId="0" applyFont="1" applyFill="1" applyBorder="1" applyAlignment="1">
      <alignment vertical="center"/>
    </xf>
    <xf numFmtId="0" fontId="7" fillId="7" borderId="4" xfId="0" applyFont="1" applyFill="1" applyBorder="1" applyAlignment="1">
      <alignment horizontal="center" vertical="center"/>
    </xf>
    <xf numFmtId="0" fontId="7" fillId="7" borderId="2" xfId="0" applyFont="1" applyFill="1" applyBorder="1" applyAlignment="1">
      <alignment horizontal="center" vertical="center"/>
    </xf>
    <xf numFmtId="0" fontId="7" fillId="7" borderId="18" xfId="0" applyFont="1" applyFill="1" applyBorder="1" applyAlignment="1">
      <alignment horizontal="center" vertical="center"/>
    </xf>
    <xf numFmtId="0" fontId="8" fillId="0" borderId="0" xfId="0" applyFont="1" applyAlignment="1">
      <alignment vertical="center"/>
    </xf>
    <xf numFmtId="0" fontId="7" fillId="7" borderId="19" xfId="0" applyFont="1" applyFill="1" applyBorder="1" applyAlignment="1">
      <alignment vertical="center"/>
    </xf>
    <xf numFmtId="0" fontId="7" fillId="2" borderId="1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8" xfId="0" applyFont="1" applyFill="1" applyBorder="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vertical="center"/>
    </xf>
    <xf numFmtId="0" fontId="7" fillId="8" borderId="4"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19" xfId="0" applyFont="1" applyFill="1" applyBorder="1" applyAlignment="1">
      <alignment horizontal="center" vertical="center"/>
    </xf>
    <xf numFmtId="0" fontId="7" fillId="8" borderId="19" xfId="0" applyFont="1" applyFill="1" applyBorder="1" applyAlignment="1">
      <alignment vertical="center"/>
    </xf>
    <xf numFmtId="0" fontId="7" fillId="9" borderId="1" xfId="0" applyFont="1" applyFill="1" applyBorder="1" applyAlignment="1">
      <alignment vertical="center"/>
    </xf>
    <xf numFmtId="0" fontId="7" fillId="9" borderId="1" xfId="0" applyFont="1" applyFill="1" applyBorder="1" applyAlignment="1">
      <alignment horizontal="center" vertical="center"/>
    </xf>
    <xf numFmtId="0" fontId="7" fillId="9" borderId="4" xfId="0" applyFont="1" applyFill="1" applyBorder="1" applyAlignment="1">
      <alignment horizontal="center" vertical="center"/>
    </xf>
    <xf numFmtId="0" fontId="7" fillId="9" borderId="18" xfId="0" applyFont="1" applyFill="1" applyBorder="1" applyAlignment="1">
      <alignment horizontal="center" vertical="center"/>
    </xf>
    <xf numFmtId="0" fontId="7" fillId="9" borderId="19" xfId="0" applyFont="1" applyFill="1" applyBorder="1" applyAlignment="1">
      <alignment vertical="center"/>
    </xf>
    <xf numFmtId="0" fontId="0" fillId="0" borderId="6" xfId="0" applyBorder="1" applyAlignment="1">
      <alignment horizontal="left"/>
    </xf>
    <xf numFmtId="0" fontId="2" fillId="9" borderId="12" xfId="0" applyFont="1" applyFill="1" applyBorder="1"/>
    <xf numFmtId="17" fontId="0" fillId="0" borderId="12" xfId="0" applyNumberFormat="1" applyBorder="1" applyAlignment="1">
      <alignment horizontal="center" vertical="center"/>
    </xf>
    <xf numFmtId="0" fontId="0" fillId="0" borderId="12" xfId="0" applyBorder="1" applyAlignment="1">
      <alignment horizontal="center" vertical="center"/>
    </xf>
    <xf numFmtId="17" fontId="0" fillId="0" borderId="0" xfId="0" applyNumberFormat="1"/>
    <xf numFmtId="17" fontId="0" fillId="0" borderId="11" xfId="0" applyNumberFormat="1" applyBorder="1" applyAlignment="1">
      <alignment horizontal="center" vertical="center"/>
    </xf>
    <xf numFmtId="17" fontId="0" fillId="0" borderId="19" xfId="0" applyNumberFormat="1" applyBorder="1" applyAlignment="1">
      <alignment horizontal="center" vertical="center"/>
    </xf>
    <xf numFmtId="17" fontId="0" fillId="0" borderId="4" xfId="0" applyNumberFormat="1" applyBorder="1" applyAlignment="1">
      <alignment horizontal="center" vertical="center" wrapText="1"/>
    </xf>
    <xf numFmtId="0" fontId="0" fillId="11" borderId="0" xfId="0" applyFill="1" applyAlignment="1">
      <alignment horizontal="center"/>
    </xf>
    <xf numFmtId="16" fontId="9" fillId="0" borderId="12" xfId="0" applyNumberFormat="1" applyFont="1" applyBorder="1" applyAlignment="1">
      <alignment wrapText="1"/>
    </xf>
    <xf numFmtId="15" fontId="0" fillId="0" borderId="7" xfId="0" applyNumberFormat="1" applyBorder="1" applyAlignment="1">
      <alignment vertical="center"/>
    </xf>
    <xf numFmtId="15" fontId="0" fillId="0" borderId="4" xfId="0" applyNumberFormat="1" applyBorder="1" applyAlignment="1">
      <alignment vertical="center"/>
    </xf>
    <xf numFmtId="0" fontId="10" fillId="0" borderId="6" xfId="2" applyFont="1" applyBorder="1"/>
    <xf numFmtId="17" fontId="0" fillId="0" borderId="13" xfId="0" applyNumberFormat="1" applyBorder="1" applyAlignment="1">
      <alignment horizontal="center" vertical="center" wrapText="1"/>
    </xf>
    <xf numFmtId="0" fontId="0" fillId="0" borderId="14" xfId="0" applyBorder="1" applyAlignment="1">
      <alignment horizontal="left" vertical="center" wrapText="1"/>
    </xf>
    <xf numFmtId="0" fontId="0" fillId="0" borderId="3" xfId="0" applyBorder="1" applyAlignment="1">
      <alignment horizontal="left" vertical="center" wrapText="1"/>
    </xf>
    <xf numFmtId="14" fontId="0" fillId="0" borderId="12" xfId="0" applyNumberFormat="1" applyBorder="1" applyAlignment="1">
      <alignment vertical="center"/>
    </xf>
    <xf numFmtId="0" fontId="2" fillId="2" borderId="13" xfId="0" applyFont="1" applyFill="1" applyBorder="1" applyAlignment="1">
      <alignment horizontal="center"/>
    </xf>
    <xf numFmtId="0" fontId="2" fillId="2" borderId="8" xfId="0" applyFont="1" applyFill="1" applyBorder="1" applyAlignment="1">
      <alignment horizontal="center"/>
    </xf>
    <xf numFmtId="0" fontId="0" fillId="0" borderId="11" xfId="0"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0" fillId="0" borderId="4" xfId="0" applyBorder="1" applyAlignment="1">
      <alignment horizontal="left" vertical="center" wrapText="1"/>
    </xf>
    <xf numFmtId="0" fontId="9" fillId="0" borderId="1" xfId="0" applyFont="1" applyBorder="1" applyAlignment="1">
      <alignment wrapText="1"/>
    </xf>
    <xf numFmtId="0" fontId="9" fillId="0" borderId="2" xfId="0" applyFont="1" applyBorder="1" applyAlignment="1">
      <alignment wrapText="1"/>
    </xf>
    <xf numFmtId="0" fontId="9" fillId="0" borderId="18" xfId="0" applyFont="1" applyBorder="1" applyAlignment="1">
      <alignment wrapText="1"/>
    </xf>
    <xf numFmtId="0" fontId="0" fillId="0" borderId="1" xfId="0" applyBorder="1" applyAlignment="1">
      <alignment horizontal="left" vertical="center" wrapText="1"/>
    </xf>
    <xf numFmtId="0" fontId="0" fillId="0" borderId="2" xfId="0" applyBorder="1" applyAlignment="1">
      <alignment horizontal="left" vertical="center"/>
    </xf>
    <xf numFmtId="0" fontId="0" fillId="0" borderId="18" xfId="0" applyBorder="1" applyAlignment="1">
      <alignment horizontal="left" vertical="center"/>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xf>
    <xf numFmtId="0" fontId="0" fillId="0" borderId="13" xfId="0" applyBorder="1" applyAlignment="1">
      <alignment horizontal="left" vertical="center" wrapText="1"/>
    </xf>
    <xf numFmtId="0" fontId="0" fillId="0" borderId="14"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wrapText="1"/>
    </xf>
    <xf numFmtId="0" fontId="0" fillId="0" borderId="18" xfId="0" applyBorder="1" applyAlignment="1">
      <alignment horizontal="left" vertical="center" wrapText="1"/>
    </xf>
    <xf numFmtId="0" fontId="2" fillId="9" borderId="2" xfId="0" applyFont="1" applyFill="1" applyBorder="1" applyAlignment="1">
      <alignment horizontal="center"/>
    </xf>
    <xf numFmtId="0" fontId="2" fillId="9" borderId="1" xfId="0" applyFont="1" applyFill="1" applyBorder="1" applyAlignment="1">
      <alignment horizontal="center"/>
    </xf>
    <xf numFmtId="0" fontId="2" fillId="9" borderId="18" xfId="0" applyFont="1" applyFill="1" applyBorder="1" applyAlignment="1">
      <alignment horizontal="center"/>
    </xf>
    <xf numFmtId="0" fontId="2" fillId="9" borderId="13" xfId="0" applyFont="1" applyFill="1" applyBorder="1" applyAlignment="1">
      <alignment horizontal="center"/>
    </xf>
    <xf numFmtId="0" fontId="2" fillId="9" borderId="14" xfId="0" applyFont="1" applyFill="1" applyBorder="1" applyAlignment="1">
      <alignment horizontal="center"/>
    </xf>
    <xf numFmtId="0" fontId="2" fillId="9" borderId="3" xfId="0" applyFont="1" applyFill="1" applyBorder="1" applyAlignment="1">
      <alignment horizontal="center"/>
    </xf>
    <xf numFmtId="0" fontId="0" fillId="0" borderId="19" xfId="0" applyBorder="1" applyAlignment="1">
      <alignment horizontal="left" vertical="center" wrapText="1"/>
    </xf>
    <xf numFmtId="0" fontId="0" fillId="0" borderId="19" xfId="0" applyBorder="1" applyAlignment="1">
      <alignment horizontal="left" vertical="center"/>
    </xf>
    <xf numFmtId="0" fontId="2" fillId="10" borderId="2" xfId="0" applyFont="1" applyFill="1" applyBorder="1" applyAlignment="1">
      <alignment horizontal="center"/>
    </xf>
    <xf numFmtId="0" fontId="2" fillId="10" borderId="1" xfId="0" applyFont="1" applyFill="1" applyBorder="1" applyAlignment="1">
      <alignment horizontal="center"/>
    </xf>
    <xf numFmtId="0" fontId="2" fillId="10" borderId="18" xfId="0" applyFont="1" applyFill="1" applyBorder="1" applyAlignment="1">
      <alignment horizontal="center"/>
    </xf>
    <xf numFmtId="0" fontId="0" fillId="0" borderId="4" xfId="0"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3" xfId="0" applyFont="1" applyFill="1" applyBorder="1" applyAlignment="1">
      <alignment horizontal="center"/>
    </xf>
    <xf numFmtId="0" fontId="2" fillId="7" borderId="2" xfId="0" applyFont="1" applyFill="1" applyBorder="1" applyAlignment="1">
      <alignment horizontal="center"/>
    </xf>
    <xf numFmtId="0" fontId="2" fillId="7" borderId="1" xfId="0" applyFont="1" applyFill="1" applyBorder="1" applyAlignment="1">
      <alignment horizontal="center"/>
    </xf>
    <xf numFmtId="0" fontId="2" fillId="7" borderId="18" xfId="0" applyFont="1" applyFill="1" applyBorder="1" applyAlignment="1">
      <alignment horizontal="center"/>
    </xf>
    <xf numFmtId="0" fontId="2" fillId="7" borderId="13" xfId="0" applyFont="1" applyFill="1" applyBorder="1" applyAlignment="1">
      <alignment horizontal="center"/>
    </xf>
    <xf numFmtId="0" fontId="2" fillId="7" borderId="14" xfId="0" applyFont="1" applyFill="1" applyBorder="1" applyAlignment="1">
      <alignment horizontal="center"/>
    </xf>
    <xf numFmtId="0" fontId="2" fillId="7" borderId="3" xfId="0" applyFont="1" applyFill="1" applyBorder="1" applyAlignment="1">
      <alignment horizontal="center"/>
    </xf>
    <xf numFmtId="0" fontId="3" fillId="0" borderId="0" xfId="0" applyFont="1" applyAlignment="1">
      <alignment horizontal="center" wrapText="1"/>
    </xf>
    <xf numFmtId="0" fontId="2" fillId="8" borderId="13" xfId="0" applyFont="1" applyFill="1" applyBorder="1" applyAlignment="1">
      <alignment horizontal="center"/>
    </xf>
    <xf numFmtId="0" fontId="2" fillId="8" borderId="14" xfId="0" applyFont="1" applyFill="1" applyBorder="1" applyAlignment="1">
      <alignment horizontal="center"/>
    </xf>
    <xf numFmtId="0" fontId="2" fillId="8" borderId="3" xfId="0" applyFont="1" applyFill="1" applyBorder="1" applyAlignment="1">
      <alignment horizontal="center"/>
    </xf>
    <xf numFmtId="0" fontId="2" fillId="8" borderId="2" xfId="0" applyFont="1" applyFill="1" applyBorder="1" applyAlignment="1">
      <alignment horizontal="center"/>
    </xf>
    <xf numFmtId="0" fontId="2" fillId="8" borderId="1" xfId="0" applyFont="1" applyFill="1" applyBorder="1" applyAlignment="1">
      <alignment horizontal="center"/>
    </xf>
    <xf numFmtId="0" fontId="2" fillId="8" borderId="18" xfId="0" applyFont="1" applyFill="1" applyBorder="1" applyAlignment="1">
      <alignment horizontal="center"/>
    </xf>
    <xf numFmtId="0" fontId="0" fillId="0" borderId="11" xfId="0" applyBorder="1" applyAlignment="1">
      <alignment horizontal="center" vertical="center" wrapText="1"/>
    </xf>
    <xf numFmtId="0" fontId="0" fillId="0" borderId="0" xfId="0"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7" xfId="0" applyBorder="1" applyAlignment="1">
      <alignment horizontal="center" vertical="center"/>
    </xf>
    <xf numFmtId="0" fontId="2" fillId="2" borderId="8" xfId="0" applyFont="1" applyFill="1" applyBorder="1" applyAlignment="1">
      <alignment horizontal="center"/>
    </xf>
    <xf numFmtId="0" fontId="2" fillId="2" borderId="16" xfId="0" applyFont="1" applyFill="1" applyBorder="1" applyAlignment="1">
      <alignment horizontal="center"/>
    </xf>
    <xf numFmtId="0" fontId="2" fillId="2" borderId="15" xfId="0" applyFont="1" applyFill="1" applyBorder="1" applyAlignment="1">
      <alignment horizontal="center"/>
    </xf>
    <xf numFmtId="0" fontId="2" fillId="2" borderId="11" xfId="0" applyFont="1" applyFill="1" applyBorder="1" applyAlignment="1">
      <alignment horizontal="center"/>
    </xf>
    <xf numFmtId="0" fontId="2" fillId="2" borderId="0" xfId="0" applyFont="1" applyFill="1" applyAlignment="1">
      <alignment horizontal="center"/>
    </xf>
    <xf numFmtId="0" fontId="0" fillId="0" borderId="11" xfId="0"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2" fillId="2" borderId="18"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cellXfs>
  <cellStyles count="3">
    <cellStyle name="Hyperlink" xfId="2" builtinId="8"/>
    <cellStyle name="Normal" xfId="0" builtinId="0"/>
    <cellStyle name="Percent" xfId="1" builtinId="5"/>
  </cellStyles>
  <dxfs count="18">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accounting.egi.eu/tier2/federation/ScotGrid/normelap_processors/SITE/DATE/2021/1/2020/3/all/localinfrajobs/" TargetMode="External"/><Relationship Id="rId2" Type="http://schemas.openxmlformats.org/officeDocument/2006/relationships/hyperlink" Target="https://egi.ui.argo.grnet.gr/egi/report-ar/Critical/SITES?filter=NGI_UK" TargetMode="External"/><Relationship Id="rId1" Type="http://schemas.openxmlformats.org/officeDocument/2006/relationships/hyperlink" Target="https://egi.ui.argo.grnet.gr/egi/report-ar/Critical/SITES?filter=NGI_UK" TargetMode="External"/><Relationship Id="rId5" Type="http://schemas.openxmlformats.org/officeDocument/2006/relationships/hyperlink" Target="https://accounting.egi.eu/tier2/federation/ScotGrid/normcpu/SITE/DATE/2021/1/2021/3/all/localinfrajobs/" TargetMode="External"/><Relationship Id="rId4" Type="http://schemas.openxmlformats.org/officeDocument/2006/relationships/hyperlink" Target="https://accounting.egi.eu/tier2/federation/ScotGrid/njobs/VO/DATE/2021/1/2021/3/all/localinfrajob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95BCF-CD38-4421-BD46-9619603F92D1}">
  <dimension ref="B2:O51"/>
  <sheetViews>
    <sheetView tabSelected="1" workbookViewId="0">
      <selection activeCell="E4" sqref="E4"/>
    </sheetView>
  </sheetViews>
  <sheetFormatPr defaultRowHeight="15" x14ac:dyDescent="0.25"/>
  <cols>
    <col min="2" max="2" width="15.42578125" customWidth="1"/>
    <col min="3" max="3" width="17.140625" customWidth="1"/>
    <col min="4" max="4" width="20.28515625" customWidth="1"/>
    <col min="5" max="5" width="9.140625" style="2"/>
    <col min="6" max="6" width="9.5703125" style="2" customWidth="1"/>
    <col min="7" max="10" width="9.140625" style="2"/>
  </cols>
  <sheetData>
    <row r="2" spans="2:15" x14ac:dyDescent="0.25">
      <c r="B2" s="4" t="s">
        <v>0</v>
      </c>
      <c r="C2" s="14">
        <v>2021</v>
      </c>
      <c r="D2" s="120" t="s">
        <v>1</v>
      </c>
      <c r="E2" s="155" t="s">
        <v>2</v>
      </c>
      <c r="F2" s="155"/>
    </row>
    <row r="3" spans="2:15" x14ac:dyDescent="0.25">
      <c r="B3" s="4" t="s">
        <v>3</v>
      </c>
      <c r="C3" s="14" t="s">
        <v>4</v>
      </c>
      <c r="D3" s="120" t="s">
        <v>5</v>
      </c>
      <c r="E3" s="155" t="s">
        <v>209</v>
      </c>
      <c r="F3" s="155"/>
      <c r="H3"/>
      <c r="I3"/>
      <c r="J3"/>
    </row>
    <row r="4" spans="2:15" x14ac:dyDescent="0.25">
      <c r="B4" s="18"/>
      <c r="C4" s="2"/>
      <c r="D4" s="18"/>
    </row>
    <row r="5" spans="2:15" x14ac:dyDescent="0.25">
      <c r="M5" s="165"/>
      <c r="N5" s="165"/>
      <c r="O5" s="165"/>
    </row>
    <row r="6" spans="2:15" x14ac:dyDescent="0.25">
      <c r="B6" s="162" t="s">
        <v>14</v>
      </c>
      <c r="C6" s="163"/>
      <c r="D6" s="163"/>
      <c r="E6" s="163"/>
      <c r="F6" s="163"/>
      <c r="G6" s="163"/>
      <c r="H6" s="163"/>
      <c r="I6" s="163"/>
      <c r="J6" s="164"/>
    </row>
    <row r="7" spans="2:15" x14ac:dyDescent="0.25">
      <c r="B7" s="19" t="s">
        <v>1</v>
      </c>
      <c r="C7" s="159" t="s">
        <v>15</v>
      </c>
      <c r="D7" s="159"/>
      <c r="E7" s="159"/>
      <c r="F7" s="160" t="s">
        <v>16</v>
      </c>
      <c r="G7" s="159"/>
      <c r="H7" s="159"/>
      <c r="I7" s="159"/>
      <c r="J7" s="161"/>
    </row>
    <row r="8" spans="2:15" ht="99.75" customHeight="1" x14ac:dyDescent="0.25">
      <c r="B8" s="11" t="s">
        <v>9</v>
      </c>
      <c r="C8" s="132" t="s">
        <v>17</v>
      </c>
      <c r="D8" s="142"/>
      <c r="E8" s="143"/>
      <c r="F8" s="132" t="s">
        <v>18</v>
      </c>
      <c r="G8" s="142"/>
      <c r="H8" s="142"/>
      <c r="I8" s="142"/>
      <c r="J8" s="143"/>
    </row>
    <row r="9" spans="2:15" ht="132.75" customHeight="1" x14ac:dyDescent="0.25">
      <c r="B9" s="11" t="s">
        <v>10</v>
      </c>
      <c r="C9" s="132" t="s">
        <v>19</v>
      </c>
      <c r="D9" s="142"/>
      <c r="E9" s="143"/>
      <c r="F9" s="132" t="s">
        <v>20</v>
      </c>
      <c r="G9" s="142"/>
      <c r="H9" s="142"/>
      <c r="I9" s="142"/>
      <c r="J9" s="143"/>
    </row>
    <row r="10" spans="2:15" ht="99.75" customHeight="1" x14ac:dyDescent="0.25">
      <c r="B10" s="11" t="s">
        <v>11</v>
      </c>
      <c r="C10" s="132" t="s">
        <v>21</v>
      </c>
      <c r="D10" s="142"/>
      <c r="E10" s="143"/>
      <c r="F10" s="132"/>
      <c r="G10" s="142"/>
      <c r="H10" s="142"/>
      <c r="I10" s="142"/>
      <c r="J10" s="143"/>
    </row>
    <row r="11" spans="2:15" x14ac:dyDescent="0.25">
      <c r="C11" s="2"/>
      <c r="D11" s="2"/>
    </row>
    <row r="12" spans="2:15" x14ac:dyDescent="0.25">
      <c r="C12" s="2"/>
      <c r="D12" s="2"/>
    </row>
    <row r="13" spans="2:15" x14ac:dyDescent="0.25">
      <c r="B13" s="166" t="s">
        <v>22</v>
      </c>
      <c r="C13" s="167"/>
      <c r="D13" s="167"/>
      <c r="E13" s="167"/>
      <c r="F13" s="167"/>
      <c r="G13" s="167"/>
      <c r="H13" s="167"/>
      <c r="I13" s="167"/>
      <c r="J13" s="168"/>
    </row>
    <row r="14" spans="2:15" x14ac:dyDescent="0.25">
      <c r="B14" s="20" t="s">
        <v>23</v>
      </c>
      <c r="C14" s="169" t="s">
        <v>24</v>
      </c>
      <c r="D14" s="169"/>
      <c r="E14" s="169"/>
      <c r="F14" s="170" t="s">
        <v>25</v>
      </c>
      <c r="G14" s="169"/>
      <c r="H14" s="169"/>
      <c r="I14" s="169"/>
      <c r="J14" s="171"/>
    </row>
    <row r="15" spans="2:15" ht="120.75" customHeight="1" x14ac:dyDescent="0.25">
      <c r="B15" s="11" t="s">
        <v>9</v>
      </c>
      <c r="C15" s="132" t="s">
        <v>26</v>
      </c>
      <c r="D15" s="142"/>
      <c r="E15" s="143"/>
      <c r="F15" s="132" t="s">
        <v>27</v>
      </c>
      <c r="G15" s="142"/>
      <c r="H15" s="142"/>
      <c r="I15" s="142"/>
      <c r="J15" s="143"/>
    </row>
    <row r="16" spans="2:15" ht="122.25" customHeight="1" x14ac:dyDescent="0.25">
      <c r="B16" s="11" t="s">
        <v>10</v>
      </c>
      <c r="C16" s="132" t="s">
        <v>28</v>
      </c>
      <c r="D16" s="142"/>
      <c r="E16" s="143"/>
      <c r="F16" s="132" t="s">
        <v>29</v>
      </c>
      <c r="G16" s="142"/>
      <c r="H16" s="142"/>
      <c r="I16" s="142"/>
      <c r="J16" s="143"/>
    </row>
    <row r="17" spans="2:10" ht="60" customHeight="1" x14ac:dyDescent="0.25">
      <c r="B17" s="11" t="s">
        <v>11</v>
      </c>
      <c r="C17" s="132" t="s">
        <v>30</v>
      </c>
      <c r="D17" s="142"/>
      <c r="E17" s="143"/>
      <c r="F17" s="132" t="s">
        <v>31</v>
      </c>
      <c r="G17" s="142"/>
      <c r="H17" s="142"/>
      <c r="I17" s="142"/>
      <c r="J17" s="143"/>
    </row>
    <row r="20" spans="2:10" x14ac:dyDescent="0.25">
      <c r="B20" s="147" t="s">
        <v>32</v>
      </c>
      <c r="C20" s="148"/>
      <c r="D20" s="148"/>
      <c r="E20" s="148"/>
      <c r="F20" s="148"/>
      <c r="G20" s="148"/>
      <c r="H20" s="148"/>
      <c r="I20" s="148"/>
      <c r="J20" s="149"/>
    </row>
    <row r="21" spans="2:10" x14ac:dyDescent="0.25">
      <c r="B21" s="21" t="s">
        <v>33</v>
      </c>
      <c r="C21" s="144" t="s">
        <v>34</v>
      </c>
      <c r="D21" s="144"/>
      <c r="E21" s="144"/>
      <c r="F21" s="145" t="s">
        <v>35</v>
      </c>
      <c r="G21" s="144"/>
      <c r="H21" s="144"/>
      <c r="I21" s="144"/>
      <c r="J21" s="146"/>
    </row>
    <row r="22" spans="2:10" ht="60" customHeight="1" x14ac:dyDescent="0.25">
      <c r="B22" s="104"/>
      <c r="C22" s="129" t="s">
        <v>36</v>
      </c>
      <c r="D22" s="130"/>
      <c r="E22" s="130"/>
      <c r="F22" s="138" t="s">
        <v>37</v>
      </c>
      <c r="G22" s="133"/>
      <c r="H22" s="133"/>
      <c r="I22" s="133"/>
      <c r="J22" s="134"/>
    </row>
    <row r="23" spans="2:10" ht="60" customHeight="1" x14ac:dyDescent="0.25">
      <c r="B23" s="104"/>
      <c r="C23" s="129" t="s">
        <v>38</v>
      </c>
      <c r="D23" s="130"/>
      <c r="E23" s="130"/>
      <c r="F23" s="138"/>
      <c r="G23" s="133"/>
      <c r="H23" s="133"/>
      <c r="I23" s="133"/>
      <c r="J23" s="134"/>
    </row>
    <row r="24" spans="2:10" ht="60" customHeight="1" x14ac:dyDescent="0.25">
      <c r="B24" s="104"/>
      <c r="C24" s="132" t="s">
        <v>39</v>
      </c>
      <c r="D24" s="142"/>
      <c r="E24" s="143"/>
      <c r="F24" s="139" t="s">
        <v>40</v>
      </c>
      <c r="G24" s="140"/>
      <c r="H24" s="140"/>
      <c r="I24" s="140"/>
      <c r="J24" s="141"/>
    </row>
    <row r="25" spans="2:10" ht="60" customHeight="1" x14ac:dyDescent="0.25">
      <c r="B25" s="111" t="s">
        <v>41</v>
      </c>
      <c r="C25" s="129" t="s">
        <v>42</v>
      </c>
      <c r="D25" s="130"/>
      <c r="E25" s="130"/>
      <c r="F25" s="129" t="s">
        <v>43</v>
      </c>
      <c r="G25" s="130"/>
      <c r="H25" s="130"/>
      <c r="I25" s="130"/>
      <c r="J25" s="131"/>
    </row>
    <row r="26" spans="2:10" ht="60" customHeight="1" x14ac:dyDescent="0.25">
      <c r="B26" s="104" t="s">
        <v>44</v>
      </c>
      <c r="C26" s="132" t="s">
        <v>45</v>
      </c>
      <c r="D26" s="133"/>
      <c r="E26" s="134"/>
      <c r="F26" s="135" t="s">
        <v>46</v>
      </c>
      <c r="G26" s="136"/>
      <c r="H26" s="136"/>
      <c r="I26" s="136"/>
      <c r="J26" s="137"/>
    </row>
    <row r="27" spans="2:10" ht="60" customHeight="1" x14ac:dyDescent="0.25">
      <c r="B27" s="104" t="s">
        <v>47</v>
      </c>
      <c r="C27" s="132" t="s">
        <v>48</v>
      </c>
      <c r="D27" s="133"/>
      <c r="E27" s="134"/>
      <c r="F27" s="132" t="s">
        <v>49</v>
      </c>
      <c r="G27" s="133"/>
      <c r="H27" s="133"/>
      <c r="I27" s="133"/>
      <c r="J27" s="134"/>
    </row>
    <row r="28" spans="2:10" ht="60" customHeight="1" x14ac:dyDescent="0.25">
      <c r="B28" s="107" t="s">
        <v>41</v>
      </c>
      <c r="C28" s="139" t="s">
        <v>50</v>
      </c>
      <c r="D28" s="140"/>
      <c r="E28" s="141"/>
      <c r="F28" s="139" t="s">
        <v>51</v>
      </c>
      <c r="G28" s="140"/>
      <c r="H28" s="140"/>
      <c r="I28" s="140"/>
      <c r="J28" s="141"/>
    </row>
    <row r="29" spans="2:10" ht="60" customHeight="1" x14ac:dyDescent="0.25">
      <c r="B29" s="108" t="s">
        <v>41</v>
      </c>
      <c r="C29" s="150" t="s">
        <v>52</v>
      </c>
      <c r="D29" s="151"/>
      <c r="E29" s="151"/>
      <c r="F29" s="150" t="s">
        <v>53</v>
      </c>
      <c r="G29" s="151"/>
      <c r="H29" s="151"/>
      <c r="I29" s="151"/>
      <c r="J29" s="151"/>
    </row>
    <row r="30" spans="2:10" ht="60" customHeight="1" x14ac:dyDescent="0.25">
      <c r="B30" s="108" t="s">
        <v>54</v>
      </c>
      <c r="C30" s="150" t="s">
        <v>55</v>
      </c>
      <c r="D30" s="151"/>
      <c r="E30" s="151"/>
      <c r="F30" s="150" t="s">
        <v>56</v>
      </c>
      <c r="G30" s="151"/>
      <c r="H30" s="151"/>
      <c r="I30" s="151"/>
      <c r="J30" s="151"/>
    </row>
    <row r="31" spans="2:10" ht="60" customHeight="1" x14ac:dyDescent="0.25">
      <c r="B31" s="108" t="s">
        <v>54</v>
      </c>
      <c r="C31" s="125" t="s">
        <v>57</v>
      </c>
      <c r="D31" s="126"/>
      <c r="E31" s="127"/>
      <c r="F31" s="125" t="s">
        <v>58</v>
      </c>
      <c r="G31" s="126"/>
      <c r="H31" s="126"/>
      <c r="I31" s="126"/>
      <c r="J31" s="127"/>
    </row>
    <row r="32" spans="2:10" ht="33.75" customHeight="1" x14ac:dyDescent="0.25">
      <c r="B32" s="108" t="s">
        <v>4</v>
      </c>
      <c r="C32" s="125" t="s">
        <v>59</v>
      </c>
      <c r="D32" s="126"/>
      <c r="E32" s="127"/>
      <c r="F32" s="125" t="s">
        <v>60</v>
      </c>
      <c r="G32" s="126"/>
      <c r="H32" s="126"/>
      <c r="I32" s="126"/>
      <c r="J32" s="127"/>
    </row>
    <row r="33" spans="2:10" x14ac:dyDescent="0.25">
      <c r="B33" s="108"/>
      <c r="C33" s="125" t="s">
        <v>61</v>
      </c>
      <c r="D33" s="126"/>
      <c r="E33" s="127"/>
      <c r="F33" s="125"/>
      <c r="G33" s="126"/>
      <c r="H33" s="126"/>
      <c r="I33" s="126"/>
      <c r="J33" s="127"/>
    </row>
    <row r="34" spans="2:10" ht="36.75" customHeight="1" x14ac:dyDescent="0.25">
      <c r="B34" s="109" t="s">
        <v>4</v>
      </c>
      <c r="C34" s="128" t="s">
        <v>62</v>
      </c>
      <c r="D34" s="128"/>
      <c r="E34" s="128"/>
      <c r="F34" s="128" t="s">
        <v>63</v>
      </c>
      <c r="G34" s="128"/>
      <c r="H34" s="128"/>
      <c r="I34" s="128"/>
      <c r="J34" s="128"/>
    </row>
    <row r="35" spans="2:10" x14ac:dyDescent="0.25">
      <c r="B35" s="115"/>
      <c r="C35" s="116"/>
      <c r="D35" s="116"/>
      <c r="E35" s="116"/>
      <c r="F35" s="116"/>
      <c r="G35" s="116"/>
      <c r="H35" s="116"/>
      <c r="I35" s="116"/>
      <c r="J35" s="117"/>
    </row>
    <row r="36" spans="2:10" x14ac:dyDescent="0.25">
      <c r="B36" s="152" t="s">
        <v>64</v>
      </c>
      <c r="C36" s="152"/>
      <c r="D36" s="152"/>
      <c r="E36" s="152"/>
      <c r="F36" s="152"/>
      <c r="G36" s="152"/>
      <c r="H36" s="152"/>
      <c r="I36" s="152"/>
      <c r="J36" s="152"/>
    </row>
    <row r="37" spans="2:10" x14ac:dyDescent="0.25">
      <c r="B37" s="22" t="s">
        <v>33</v>
      </c>
      <c r="C37" s="152" t="s">
        <v>34</v>
      </c>
      <c r="D37" s="152"/>
      <c r="E37" s="152"/>
      <c r="F37" s="153" t="s">
        <v>35</v>
      </c>
      <c r="G37" s="152"/>
      <c r="H37" s="152"/>
      <c r="I37" s="152"/>
      <c r="J37" s="154"/>
    </row>
    <row r="38" spans="2:10" ht="60" customHeight="1" x14ac:dyDescent="0.25">
      <c r="B38" s="104"/>
      <c r="C38" s="129" t="s">
        <v>36</v>
      </c>
      <c r="D38" s="130"/>
      <c r="E38" s="130"/>
      <c r="F38" s="138" t="s">
        <v>37</v>
      </c>
      <c r="G38" s="133"/>
      <c r="H38" s="133"/>
      <c r="I38" s="133"/>
      <c r="J38" s="134"/>
    </row>
    <row r="39" spans="2:10" ht="60" customHeight="1" x14ac:dyDescent="0.25">
      <c r="B39" s="104"/>
      <c r="C39" s="129" t="s">
        <v>38</v>
      </c>
      <c r="D39" s="130"/>
      <c r="E39" s="130"/>
      <c r="F39" s="138"/>
      <c r="G39" s="133"/>
      <c r="H39" s="133"/>
      <c r="I39" s="133"/>
      <c r="J39" s="134"/>
    </row>
    <row r="40" spans="2:10" ht="60" customHeight="1" x14ac:dyDescent="0.25">
      <c r="B40" s="104"/>
      <c r="C40" s="132" t="s">
        <v>39</v>
      </c>
      <c r="D40" s="142"/>
      <c r="E40" s="143"/>
      <c r="F40" s="139" t="s">
        <v>40</v>
      </c>
      <c r="G40" s="140"/>
      <c r="H40" s="140"/>
      <c r="I40" s="140"/>
      <c r="J40" s="141"/>
    </row>
    <row r="41" spans="2:10" ht="60" customHeight="1" x14ac:dyDescent="0.25">
      <c r="B41" s="111"/>
      <c r="C41" s="128" t="s">
        <v>65</v>
      </c>
      <c r="D41" s="128"/>
      <c r="E41" s="128"/>
      <c r="F41" s="129"/>
      <c r="G41" s="130"/>
      <c r="H41" s="130"/>
      <c r="I41" s="130"/>
      <c r="J41" s="131"/>
    </row>
    <row r="42" spans="2:10" ht="60" customHeight="1" x14ac:dyDescent="0.25">
      <c r="B42" s="104"/>
      <c r="C42" s="132" t="s">
        <v>66</v>
      </c>
      <c r="D42" s="133"/>
      <c r="E42" s="134"/>
      <c r="F42" s="135"/>
      <c r="G42" s="136"/>
      <c r="H42" s="136"/>
      <c r="I42" s="136"/>
      <c r="J42" s="137"/>
    </row>
    <row r="43" spans="2:10" ht="60" customHeight="1" x14ac:dyDescent="0.25">
      <c r="B43" s="104"/>
      <c r="C43" s="132" t="s">
        <v>67</v>
      </c>
      <c r="D43" s="133"/>
      <c r="E43" s="134"/>
      <c r="F43" s="132" t="s">
        <v>68</v>
      </c>
      <c r="G43" s="133"/>
      <c r="H43" s="133"/>
      <c r="I43" s="133"/>
      <c r="J43" s="134"/>
    </row>
    <row r="44" spans="2:10" ht="60" customHeight="1" x14ac:dyDescent="0.25">
      <c r="B44" s="107"/>
      <c r="C44" s="139" t="s">
        <v>69</v>
      </c>
      <c r="D44" s="140"/>
      <c r="E44" s="141"/>
      <c r="F44" s="139" t="s">
        <v>70</v>
      </c>
      <c r="G44" s="140"/>
      <c r="H44" s="140"/>
      <c r="I44" s="140"/>
      <c r="J44" s="141"/>
    </row>
    <row r="45" spans="2:10" ht="69.75" customHeight="1" x14ac:dyDescent="0.25">
      <c r="B45" s="108"/>
      <c r="C45" s="150" t="s">
        <v>71</v>
      </c>
      <c r="D45" s="151"/>
      <c r="E45" s="151"/>
      <c r="F45" s="150" t="s">
        <v>72</v>
      </c>
      <c r="G45" s="151"/>
      <c r="H45" s="151"/>
      <c r="I45" s="151"/>
      <c r="J45" s="151"/>
    </row>
    <row r="46" spans="2:10" ht="48" customHeight="1" x14ac:dyDescent="0.25">
      <c r="B46" s="108"/>
      <c r="C46" s="150"/>
      <c r="D46" s="151"/>
      <c r="E46" s="151"/>
      <c r="F46" s="150"/>
      <c r="G46" s="151"/>
      <c r="H46" s="151"/>
      <c r="I46" s="151"/>
      <c r="J46" s="151"/>
    </row>
    <row r="47" spans="2:10" ht="48" customHeight="1" x14ac:dyDescent="0.25">
      <c r="B47" s="108"/>
      <c r="C47" s="125"/>
      <c r="D47" s="126"/>
      <c r="E47" s="127"/>
      <c r="F47" s="125"/>
      <c r="G47" s="126"/>
      <c r="H47" s="126"/>
      <c r="I47" s="126"/>
      <c r="J47" s="127"/>
    </row>
    <row r="48" spans="2:10" ht="48" customHeight="1" x14ac:dyDescent="0.25">
      <c r="B48" s="108"/>
      <c r="C48" s="125"/>
      <c r="D48" s="126"/>
      <c r="E48" s="127"/>
      <c r="F48" s="125"/>
      <c r="G48" s="126"/>
      <c r="H48" s="126"/>
      <c r="I48" s="126"/>
      <c r="J48" s="127"/>
    </row>
    <row r="49" spans="2:10" ht="48" customHeight="1" x14ac:dyDescent="0.25">
      <c r="B49" s="108"/>
      <c r="C49" s="125"/>
      <c r="D49" s="126"/>
      <c r="E49" s="127"/>
      <c r="F49" s="125"/>
      <c r="G49" s="126"/>
      <c r="H49" s="126"/>
      <c r="I49" s="126"/>
      <c r="J49" s="127"/>
    </row>
    <row r="50" spans="2:10" ht="63" customHeight="1" x14ac:dyDescent="0.25">
      <c r="B50" s="109"/>
      <c r="C50" s="128"/>
      <c r="D50" s="128"/>
      <c r="E50" s="128"/>
      <c r="F50" s="128"/>
      <c r="G50" s="128"/>
      <c r="H50" s="128"/>
      <c r="I50" s="128"/>
      <c r="J50" s="128"/>
    </row>
    <row r="51" spans="2:10" x14ac:dyDescent="0.25">
      <c r="B51" s="106"/>
    </row>
  </sheetData>
  <mergeCells count="79">
    <mergeCell ref="M5:O5"/>
    <mergeCell ref="C45:E45"/>
    <mergeCell ref="F45:J45"/>
    <mergeCell ref="C46:E46"/>
    <mergeCell ref="F46:J46"/>
    <mergeCell ref="C10:E10"/>
    <mergeCell ref="F10:J10"/>
    <mergeCell ref="B13:J13"/>
    <mergeCell ref="C14:E14"/>
    <mergeCell ref="F14:J14"/>
    <mergeCell ref="C16:E16"/>
    <mergeCell ref="F16:J16"/>
    <mergeCell ref="C9:E9"/>
    <mergeCell ref="F9:J9"/>
    <mergeCell ref="C44:E44"/>
    <mergeCell ref="F44:J44"/>
    <mergeCell ref="C7:E7"/>
    <mergeCell ref="F7:J7"/>
    <mergeCell ref="B6:J6"/>
    <mergeCell ref="C8:E8"/>
    <mergeCell ref="F8:J8"/>
    <mergeCell ref="E2:F2"/>
    <mergeCell ref="E3:F3"/>
    <mergeCell ref="C50:E50"/>
    <mergeCell ref="F50:J50"/>
    <mergeCell ref="C43:E43"/>
    <mergeCell ref="F43:J43"/>
    <mergeCell ref="C42:E42"/>
    <mergeCell ref="F42:J42"/>
    <mergeCell ref="F47:J47"/>
    <mergeCell ref="C47:E47"/>
    <mergeCell ref="C48:E48"/>
    <mergeCell ref="C49:E49"/>
    <mergeCell ref="F48:J48"/>
    <mergeCell ref="F49:J49"/>
    <mergeCell ref="C37:E37"/>
    <mergeCell ref="F37:J37"/>
    <mergeCell ref="C38:E38"/>
    <mergeCell ref="F38:J38"/>
    <mergeCell ref="B36:J36"/>
    <mergeCell ref="C41:E41"/>
    <mergeCell ref="F41:J41"/>
    <mergeCell ref="C27:E27"/>
    <mergeCell ref="F27:J27"/>
    <mergeCell ref="C28:E28"/>
    <mergeCell ref="F28:J28"/>
    <mergeCell ref="C39:E39"/>
    <mergeCell ref="F39:J39"/>
    <mergeCell ref="F40:J40"/>
    <mergeCell ref="C40:E40"/>
    <mergeCell ref="C31:E31"/>
    <mergeCell ref="F31:J31"/>
    <mergeCell ref="C29:E29"/>
    <mergeCell ref="F29:J29"/>
    <mergeCell ref="C30:E30"/>
    <mergeCell ref="F30:J30"/>
    <mergeCell ref="C15:E15"/>
    <mergeCell ref="C21:E21"/>
    <mergeCell ref="F21:J21"/>
    <mergeCell ref="F15:J15"/>
    <mergeCell ref="C17:E17"/>
    <mergeCell ref="F17:J17"/>
    <mergeCell ref="B20:J20"/>
    <mergeCell ref="F22:J22"/>
    <mergeCell ref="C22:E22"/>
    <mergeCell ref="F24:J24"/>
    <mergeCell ref="C24:E24"/>
    <mergeCell ref="F23:J23"/>
    <mergeCell ref="C23:E23"/>
    <mergeCell ref="C33:E33"/>
    <mergeCell ref="F33:J33"/>
    <mergeCell ref="C34:E34"/>
    <mergeCell ref="C25:E25"/>
    <mergeCell ref="F25:J25"/>
    <mergeCell ref="C26:E26"/>
    <mergeCell ref="F26:J26"/>
    <mergeCell ref="C32:E32"/>
    <mergeCell ref="F32:J32"/>
    <mergeCell ref="F34:J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8"/>
  <sheetViews>
    <sheetView workbookViewId="0">
      <selection activeCell="F9" sqref="F9"/>
    </sheetView>
  </sheetViews>
  <sheetFormatPr defaultRowHeight="15" x14ac:dyDescent="0.25"/>
  <cols>
    <col min="1" max="1" width="4.140625" customWidth="1"/>
    <col min="3" max="3" width="10.7109375" customWidth="1"/>
    <col min="6" max="6" width="10.5703125" customWidth="1"/>
    <col min="8" max="8" width="67.140625" customWidth="1"/>
    <col min="9" max="9" width="10.140625" customWidth="1"/>
    <col min="16" max="16" width="10.5703125" customWidth="1"/>
    <col min="17" max="17" width="4.85546875" customWidth="1"/>
    <col min="18" max="18" width="6.7109375" customWidth="1"/>
    <col min="19" max="19" width="11.140625" customWidth="1"/>
    <col min="20" max="20" width="7.5703125" customWidth="1"/>
  </cols>
  <sheetData>
    <row r="2" spans="2:20" x14ac:dyDescent="0.25">
      <c r="B2" s="181" t="s">
        <v>73</v>
      </c>
      <c r="C2" s="182"/>
      <c r="D2" s="182"/>
      <c r="E2" s="182"/>
      <c r="F2" s="182"/>
      <c r="G2" s="182"/>
      <c r="H2" s="182"/>
      <c r="I2" s="182"/>
      <c r="J2" s="182"/>
      <c r="K2" s="182"/>
      <c r="L2" s="182"/>
      <c r="M2" s="182"/>
      <c r="N2" s="182"/>
      <c r="O2" s="182"/>
      <c r="P2" s="182"/>
      <c r="R2" s="178" t="s">
        <v>74</v>
      </c>
      <c r="S2" s="179"/>
      <c r="T2" s="180"/>
    </row>
    <row r="3" spans="2:20" x14ac:dyDescent="0.25">
      <c r="B3" s="119" t="s">
        <v>75</v>
      </c>
      <c r="C3" s="1" t="s">
        <v>76</v>
      </c>
      <c r="D3" s="123" t="s">
        <v>77</v>
      </c>
      <c r="E3" s="122" t="s">
        <v>78</v>
      </c>
      <c r="F3" s="122" t="s">
        <v>79</v>
      </c>
      <c r="G3" s="26" t="s">
        <v>80</v>
      </c>
      <c r="H3" s="27" t="s">
        <v>81</v>
      </c>
      <c r="I3" s="156" t="s">
        <v>82</v>
      </c>
      <c r="J3" s="157"/>
      <c r="K3" s="157"/>
      <c r="L3" s="157"/>
      <c r="M3" s="157"/>
      <c r="N3" s="157"/>
      <c r="O3" s="157"/>
      <c r="P3" s="158"/>
      <c r="R3" s="3" t="s">
        <v>83</v>
      </c>
      <c r="S3" s="3" t="s">
        <v>81</v>
      </c>
      <c r="T3" s="4" t="s">
        <v>84</v>
      </c>
    </row>
    <row r="4" spans="2:20" ht="48" customHeight="1" x14ac:dyDescent="0.25">
      <c r="B4" s="121" t="s">
        <v>85</v>
      </c>
      <c r="C4" s="23">
        <v>3</v>
      </c>
      <c r="D4" s="28">
        <v>1</v>
      </c>
      <c r="E4" s="25">
        <v>0.05</v>
      </c>
      <c r="F4" s="9">
        <f>Resources!F7</f>
        <v>1.4296775486253237</v>
      </c>
      <c r="G4" s="124" t="str">
        <f>_xlfn.IFS(ISBLANK(F4), "AWI", D4&lt;=F4,"MOK",(D4-E4)&lt;=F4,"MCT",D4&gt;F4,"MFL")</f>
        <v>MOK</v>
      </c>
      <c r="H4" s="30" t="s">
        <v>86</v>
      </c>
      <c r="I4" s="183"/>
      <c r="J4" s="173"/>
      <c r="K4" s="173"/>
      <c r="L4" s="173"/>
      <c r="M4" s="173"/>
      <c r="N4" s="173"/>
      <c r="O4" s="173"/>
      <c r="P4" s="174"/>
      <c r="R4" s="5"/>
      <c r="S4" s="12" t="s">
        <v>87</v>
      </c>
      <c r="T4" s="13" t="s">
        <v>88</v>
      </c>
    </row>
    <row r="5" spans="2:20" ht="48" customHeight="1" x14ac:dyDescent="0.25">
      <c r="B5" s="121" t="s">
        <v>85</v>
      </c>
      <c r="C5" s="23">
        <v>7</v>
      </c>
      <c r="D5" s="28">
        <v>1</v>
      </c>
      <c r="E5" s="9">
        <v>0.05</v>
      </c>
      <c r="F5" s="9">
        <f>Resources!F11</f>
        <v>1.2218949435444282</v>
      </c>
      <c r="G5" s="124" t="str">
        <f t="shared" ref="G5:G6" si="0">_xlfn.IFS(ISBLANK(F5), "AWI", D5&lt;=F5,"MOK",(D5-E5)&lt;=F5,"MCT",D5&gt;F5,"MFL")</f>
        <v>MOK</v>
      </c>
      <c r="H5" s="30" t="s">
        <v>89</v>
      </c>
      <c r="I5" s="183"/>
      <c r="J5" s="173"/>
      <c r="K5" s="173"/>
      <c r="L5" s="173"/>
      <c r="M5" s="173"/>
      <c r="N5" s="173"/>
      <c r="O5" s="173"/>
      <c r="P5" s="174"/>
      <c r="R5" s="8"/>
      <c r="S5" s="12" t="s">
        <v>90</v>
      </c>
      <c r="T5" s="13" t="s">
        <v>91</v>
      </c>
    </row>
    <row r="6" spans="2:20" ht="48" customHeight="1" x14ac:dyDescent="0.25">
      <c r="B6" s="121" t="s">
        <v>85</v>
      </c>
      <c r="C6" s="23">
        <v>11</v>
      </c>
      <c r="D6" s="28">
        <v>0.5</v>
      </c>
      <c r="E6" s="9">
        <v>0.05</v>
      </c>
      <c r="F6" s="9">
        <f>Resources!F45</f>
        <v>1.1647683855058246</v>
      </c>
      <c r="G6" s="124" t="str">
        <f t="shared" si="0"/>
        <v>MOK</v>
      </c>
      <c r="H6" s="30" t="s">
        <v>92</v>
      </c>
      <c r="I6" s="183"/>
      <c r="J6" s="173"/>
      <c r="K6" s="173"/>
      <c r="L6" s="173"/>
      <c r="M6" s="173"/>
      <c r="N6" s="173"/>
      <c r="O6" s="173"/>
      <c r="P6" s="174"/>
      <c r="R6" s="6"/>
      <c r="S6" s="12" t="s">
        <v>93</v>
      </c>
      <c r="T6" s="13" t="s">
        <v>94</v>
      </c>
    </row>
    <row r="7" spans="2:20" ht="48" customHeight="1" x14ac:dyDescent="0.25">
      <c r="B7" s="121" t="s">
        <v>85</v>
      </c>
      <c r="C7" s="23">
        <v>17</v>
      </c>
      <c r="D7" s="28">
        <v>0.95</v>
      </c>
      <c r="E7" s="9">
        <v>0.05</v>
      </c>
      <c r="F7" s="9">
        <f>Resources!F18</f>
        <v>0.93952222222222237</v>
      </c>
      <c r="G7" s="124" t="str">
        <f t="shared" ref="G7:G8" si="1">_xlfn.IFS(ISBLANK(F7), "AWI", D7&lt;=F7,"MOK",(D7-E7)&lt;=F7,"MCT",D7&gt;F7,"MFL")</f>
        <v>MCT</v>
      </c>
      <c r="H7" s="30" t="s">
        <v>95</v>
      </c>
      <c r="I7" s="172"/>
      <c r="J7" s="173"/>
      <c r="K7" s="173"/>
      <c r="L7" s="173"/>
      <c r="M7" s="173"/>
      <c r="N7" s="173"/>
      <c r="O7" s="173"/>
      <c r="P7" s="174"/>
      <c r="R7" s="7"/>
      <c r="S7" s="12" t="s">
        <v>96</v>
      </c>
      <c r="T7" s="13" t="s">
        <v>97</v>
      </c>
    </row>
    <row r="8" spans="2:20" ht="48" customHeight="1" x14ac:dyDescent="0.25">
      <c r="B8" s="105" t="s">
        <v>85</v>
      </c>
      <c r="C8" s="24">
        <v>18</v>
      </c>
      <c r="D8" s="29">
        <v>0.95</v>
      </c>
      <c r="E8" s="10">
        <v>0.05</v>
      </c>
      <c r="F8" s="10">
        <f>Resources!F24</f>
        <v>0.94305555555555554</v>
      </c>
      <c r="G8" s="124" t="str">
        <f t="shared" si="1"/>
        <v>MCT</v>
      </c>
      <c r="H8" s="31" t="s">
        <v>98</v>
      </c>
      <c r="I8" s="175"/>
      <c r="J8" s="176"/>
      <c r="K8" s="176"/>
      <c r="L8" s="176"/>
      <c r="M8" s="176"/>
      <c r="N8" s="176"/>
      <c r="O8" s="176"/>
      <c r="P8" s="177"/>
    </row>
  </sheetData>
  <mergeCells count="8">
    <mergeCell ref="I7:P7"/>
    <mergeCell ref="I8:P8"/>
    <mergeCell ref="R2:T2"/>
    <mergeCell ref="I3:P3"/>
    <mergeCell ref="B2:P2"/>
    <mergeCell ref="I5:P5"/>
    <mergeCell ref="I6:P6"/>
    <mergeCell ref="I4:P4"/>
  </mergeCells>
  <conditionalFormatting sqref="G5:G6">
    <cfRule type="cellIs" dxfId="17" priority="95" operator="equal">
      <formula>"MCT"</formula>
    </cfRule>
    <cfRule type="cellIs" dxfId="16" priority="96" operator="equal">
      <formula>"MFL"</formula>
    </cfRule>
    <cfRule type="cellIs" dxfId="15" priority="97" operator="equal">
      <formula>"MOK"</formula>
    </cfRule>
  </conditionalFormatting>
  <conditionalFormatting sqref="G5:G6">
    <cfRule type="cellIs" dxfId="14" priority="88" operator="equal">
      <formula>"MNO"</formula>
    </cfRule>
  </conditionalFormatting>
  <conditionalFormatting sqref="G5:G6">
    <cfRule type="cellIs" dxfId="13" priority="86" operator="equal">
      <formula>"MNO"</formula>
    </cfRule>
  </conditionalFormatting>
  <conditionalFormatting sqref="G4">
    <cfRule type="cellIs" dxfId="12" priority="79" operator="equal">
      <formula>"MCT"</formula>
    </cfRule>
    <cfRule type="cellIs" dxfId="11" priority="80" operator="equal">
      <formula>"MFL"</formula>
    </cfRule>
    <cfRule type="cellIs" dxfId="10" priority="81" operator="equal">
      <formula>"MOK"</formula>
    </cfRule>
  </conditionalFormatting>
  <conditionalFormatting sqref="G7">
    <cfRule type="cellIs" dxfId="9" priority="53" operator="equal">
      <formula>"MCT"</formula>
    </cfRule>
    <cfRule type="cellIs" dxfId="8" priority="54" operator="equal">
      <formula>"MFL"</formula>
    </cfRule>
    <cfRule type="cellIs" dxfId="7" priority="55" operator="equal">
      <formula>"MOK"</formula>
    </cfRule>
  </conditionalFormatting>
  <conditionalFormatting sqref="G7">
    <cfRule type="cellIs" dxfId="6" priority="52" operator="equal">
      <formula>"MNO"</formula>
    </cfRule>
  </conditionalFormatting>
  <conditionalFormatting sqref="G7">
    <cfRule type="cellIs" dxfId="5" priority="51" operator="equal">
      <formula>"MNO"</formula>
    </cfRule>
  </conditionalFormatting>
  <conditionalFormatting sqref="G8">
    <cfRule type="cellIs" dxfId="4" priority="43" operator="equal">
      <formula>"MCT"</formula>
    </cfRule>
    <cfRule type="cellIs" dxfId="3" priority="44" operator="equal">
      <formula>"MFL"</formula>
    </cfRule>
    <cfRule type="cellIs" dxfId="2" priority="45" operator="equal">
      <formula>"MOK"</formula>
    </cfRule>
  </conditionalFormatting>
  <conditionalFormatting sqref="G8">
    <cfRule type="cellIs" dxfId="1" priority="42" operator="equal">
      <formula>"MNO"</formula>
    </cfRule>
  </conditionalFormatting>
  <conditionalFormatting sqref="G8">
    <cfRule type="cellIs" dxfId="0" priority="41" operator="equal">
      <formula>"MNO"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52261-2016-4461-B53C-ED2B7BFC70A7}">
  <dimension ref="A1:H87"/>
  <sheetViews>
    <sheetView topLeftCell="A12" workbookViewId="0">
      <selection activeCell="F8" sqref="F8"/>
    </sheetView>
  </sheetViews>
  <sheetFormatPr defaultRowHeight="15" x14ac:dyDescent="0.25"/>
  <cols>
    <col min="2" max="2" width="34" customWidth="1"/>
    <col min="3" max="3" width="18.28515625" style="2" customWidth="1"/>
    <col min="4" max="4" width="18.42578125" style="2" customWidth="1"/>
    <col min="5" max="6" width="18.28515625" style="2" customWidth="1"/>
    <col min="7" max="7" width="7.5703125" customWidth="1"/>
    <col min="8" max="8" width="111.7109375" customWidth="1"/>
  </cols>
  <sheetData>
    <row r="1" spans="1:8" x14ac:dyDescent="0.25">
      <c r="B1" s="184" t="s">
        <v>99</v>
      </c>
      <c r="C1" s="185"/>
      <c r="D1" s="70"/>
    </row>
    <row r="2" spans="1:8" x14ac:dyDescent="0.25">
      <c r="C2"/>
    </row>
    <row r="4" spans="1:8" ht="27.75" customHeight="1" x14ac:dyDescent="0.25">
      <c r="A4" s="76"/>
      <c r="B4" s="77" t="s">
        <v>100</v>
      </c>
      <c r="C4" s="86" t="s">
        <v>9</v>
      </c>
      <c r="D4" s="87" t="s">
        <v>10</v>
      </c>
      <c r="E4" s="88" t="s">
        <v>11</v>
      </c>
      <c r="F4" s="89" t="s">
        <v>13</v>
      </c>
      <c r="G4" s="78"/>
      <c r="H4" s="79" t="s">
        <v>101</v>
      </c>
    </row>
    <row r="5" spans="1:8" x14ac:dyDescent="0.25">
      <c r="B5" s="32" t="s">
        <v>102</v>
      </c>
      <c r="C5" s="63">
        <v>45560</v>
      </c>
      <c r="D5" s="110">
        <v>10000</v>
      </c>
      <c r="E5" s="64">
        <v>44333</v>
      </c>
      <c r="F5" s="35">
        <f>SUM(C5:E5)</f>
        <v>99893</v>
      </c>
      <c r="H5" s="17" t="s">
        <v>103</v>
      </c>
    </row>
    <row r="6" spans="1:8" x14ac:dyDescent="0.25">
      <c r="B6" s="32" t="s">
        <v>104</v>
      </c>
      <c r="C6" s="34">
        <v>38034</v>
      </c>
      <c r="D6" s="2">
        <v>5647</v>
      </c>
      <c r="E6" s="34">
        <v>26190</v>
      </c>
      <c r="F6" s="35">
        <f>SUM(C6:E6)</f>
        <v>69871</v>
      </c>
      <c r="H6" s="17" t="s">
        <v>105</v>
      </c>
    </row>
    <row r="7" spans="1:8" x14ac:dyDescent="0.25">
      <c r="B7" s="32" t="s">
        <v>106</v>
      </c>
      <c r="C7" s="56">
        <f>C5/C6</f>
        <v>1.1978755850028922</v>
      </c>
      <c r="D7" s="57">
        <f>D5/D6</f>
        <v>1.7708517797060386</v>
      </c>
      <c r="E7" s="59">
        <f t="shared" ref="E7:F7" si="0">E5/E6</f>
        <v>1.6927453226422298</v>
      </c>
      <c r="F7" s="58">
        <f t="shared" si="0"/>
        <v>1.4296775486253237</v>
      </c>
      <c r="H7" s="17"/>
    </row>
    <row r="8" spans="1:8" x14ac:dyDescent="0.25">
      <c r="B8" s="32"/>
      <c r="C8" s="34"/>
      <c r="E8" s="34"/>
      <c r="F8" s="35"/>
      <c r="H8" s="17"/>
    </row>
    <row r="9" spans="1:8" x14ac:dyDescent="0.25">
      <c r="B9" s="32" t="s">
        <v>107</v>
      </c>
      <c r="C9" s="64">
        <v>346</v>
      </c>
      <c r="D9" s="110">
        <v>750</v>
      </c>
      <c r="E9" s="64">
        <v>3882</v>
      </c>
      <c r="F9" s="35">
        <f>SUM(C9:E9)</f>
        <v>4978</v>
      </c>
      <c r="H9" s="17"/>
    </row>
    <row r="10" spans="1:8" x14ac:dyDescent="0.25">
      <c r="B10" s="32" t="s">
        <v>108</v>
      </c>
      <c r="C10" s="34">
        <v>0</v>
      </c>
      <c r="D10" s="2">
        <v>0</v>
      </c>
      <c r="E10" s="34">
        <v>4074</v>
      </c>
      <c r="F10" s="35">
        <f>SUM(C10:E10)</f>
        <v>4074</v>
      </c>
      <c r="H10" s="17"/>
    </row>
    <row r="11" spans="1:8" x14ac:dyDescent="0.25">
      <c r="B11" s="33" t="s">
        <v>106</v>
      </c>
      <c r="C11" s="56" t="e">
        <f>C9/C10</f>
        <v>#DIV/0!</v>
      </c>
      <c r="D11" s="57" t="e">
        <f>D9/D10</f>
        <v>#DIV/0!</v>
      </c>
      <c r="E11" s="56">
        <f t="shared" ref="E11" si="1">E9/E10</f>
        <v>0.95287187039764354</v>
      </c>
      <c r="F11" s="51">
        <f t="shared" ref="F11" si="2">F9/F10</f>
        <v>1.2218949435444282</v>
      </c>
      <c r="H11" s="36"/>
    </row>
    <row r="14" spans="1:8" ht="27.75" customHeight="1" x14ac:dyDescent="0.25">
      <c r="B14" s="80" t="s">
        <v>109</v>
      </c>
      <c r="C14" s="81" t="s">
        <v>9</v>
      </c>
      <c r="D14" s="82" t="s">
        <v>10</v>
      </c>
      <c r="E14" s="81" t="s">
        <v>11</v>
      </c>
      <c r="F14" s="83" t="s">
        <v>110</v>
      </c>
      <c r="G14" s="84"/>
      <c r="H14" s="85" t="s">
        <v>101</v>
      </c>
    </row>
    <row r="15" spans="1:8" x14ac:dyDescent="0.25">
      <c r="B15" s="38" t="s">
        <v>6</v>
      </c>
      <c r="C15" s="65">
        <v>96.17</v>
      </c>
      <c r="D15" s="66">
        <v>93.83</v>
      </c>
      <c r="E15" s="65">
        <v>100</v>
      </c>
      <c r="F15" s="42">
        <f>AVERAGE(C15:E15)/100</f>
        <v>0.96666666666666667</v>
      </c>
      <c r="H15" s="17" t="s">
        <v>111</v>
      </c>
    </row>
    <row r="16" spans="1:8" x14ac:dyDescent="0.25">
      <c r="B16" s="38" t="s">
        <v>7</v>
      </c>
      <c r="C16" s="65">
        <v>98.09</v>
      </c>
      <c r="D16" s="66">
        <v>70.64</v>
      </c>
      <c r="E16" s="65">
        <v>100</v>
      </c>
      <c r="F16" s="42">
        <f>AVERAGE(C16:E16)/100</f>
        <v>0.89576666666666671</v>
      </c>
      <c r="H16" s="37" t="s">
        <v>112</v>
      </c>
    </row>
    <row r="17" spans="2:8" x14ac:dyDescent="0.25">
      <c r="B17" s="38" t="s">
        <v>8</v>
      </c>
      <c r="C17" s="65">
        <v>99.88</v>
      </c>
      <c r="D17" s="66">
        <v>100</v>
      </c>
      <c r="E17" s="65">
        <v>86.96</v>
      </c>
      <c r="F17" s="42">
        <f>AVERAGE(C17:E17)/100</f>
        <v>0.95613333333333328</v>
      </c>
      <c r="H17" s="17"/>
    </row>
    <row r="18" spans="2:8" x14ac:dyDescent="0.25">
      <c r="B18" s="39" t="s">
        <v>113</v>
      </c>
      <c r="C18" s="54">
        <f>AVERAGE(C15:C17)</f>
        <v>98.046666666666667</v>
      </c>
      <c r="D18" s="55">
        <f t="shared" ref="D18:E18" si="3">AVERAGE(D15:D17)</f>
        <v>88.15666666666668</v>
      </c>
      <c r="E18" s="54">
        <f t="shared" si="3"/>
        <v>95.653333333333322</v>
      </c>
      <c r="F18" s="52">
        <f>AVERAGE(C15:E17)/100</f>
        <v>0.93952222222222237</v>
      </c>
      <c r="H18" s="36"/>
    </row>
    <row r="20" spans="2:8" s="84" customFormat="1" ht="27.75" customHeight="1" x14ac:dyDescent="0.25">
      <c r="B20" s="80" t="s">
        <v>114</v>
      </c>
      <c r="C20" s="81" t="s">
        <v>9</v>
      </c>
      <c r="D20" s="82" t="s">
        <v>10</v>
      </c>
      <c r="E20" s="90" t="s">
        <v>11</v>
      </c>
      <c r="F20" s="81" t="s">
        <v>110</v>
      </c>
      <c r="H20" s="85" t="s">
        <v>101</v>
      </c>
    </row>
    <row r="21" spans="2:8" x14ac:dyDescent="0.25">
      <c r="B21" s="38" t="s">
        <v>6</v>
      </c>
      <c r="C21" s="65">
        <v>96.17</v>
      </c>
      <c r="D21" s="66">
        <v>93.83</v>
      </c>
      <c r="E21" s="71">
        <v>100</v>
      </c>
      <c r="F21" s="48">
        <f>AVERAGE(C21:E21)/100</f>
        <v>0.96666666666666667</v>
      </c>
      <c r="H21" s="17" t="s">
        <v>115</v>
      </c>
    </row>
    <row r="22" spans="2:8" x14ac:dyDescent="0.25">
      <c r="B22" s="38" t="s">
        <v>7</v>
      </c>
      <c r="C22" s="65">
        <v>90.09</v>
      </c>
      <c r="D22" s="66">
        <v>70.64</v>
      </c>
      <c r="E22" s="71">
        <v>100</v>
      </c>
      <c r="F22" s="48">
        <f>AVERAGE(C22:E22)/100</f>
        <v>0.86910000000000009</v>
      </c>
      <c r="H22" s="114" t="s">
        <v>112</v>
      </c>
    </row>
    <row r="23" spans="2:8" x14ac:dyDescent="0.25">
      <c r="B23" s="38" t="s">
        <v>8</v>
      </c>
      <c r="C23" s="65">
        <v>99.88</v>
      </c>
      <c r="D23" s="66">
        <v>100</v>
      </c>
      <c r="E23" s="71">
        <v>98.14</v>
      </c>
      <c r="F23" s="48">
        <f>AVERAGE(C23:E23)/100</f>
        <v>0.99339999999999984</v>
      </c>
      <c r="H23" s="17"/>
    </row>
    <row r="24" spans="2:8" x14ac:dyDescent="0.25">
      <c r="B24" s="39" t="s">
        <v>116</v>
      </c>
      <c r="C24" s="54">
        <f>AVERAGE(C21:C23)</f>
        <v>95.38</v>
      </c>
      <c r="D24" s="55">
        <f t="shared" ref="D24" si="4">AVERAGE(D21:D23)</f>
        <v>88.15666666666668</v>
      </c>
      <c r="E24" s="54">
        <f t="shared" ref="E24" si="5">AVERAGE(E21:E23)</f>
        <v>99.38</v>
      </c>
      <c r="F24" s="52">
        <f>AVERAGE(C21:E23)/100</f>
        <v>0.94305555555555554</v>
      </c>
      <c r="H24" s="36"/>
    </row>
    <row r="27" spans="2:8" s="84" customFormat="1" ht="27.75" customHeight="1" x14ac:dyDescent="0.25">
      <c r="B27" s="91" t="s">
        <v>117</v>
      </c>
      <c r="C27" s="92" t="s">
        <v>9</v>
      </c>
      <c r="D27" s="93" t="s">
        <v>10</v>
      </c>
      <c r="E27" s="94" t="s">
        <v>11</v>
      </c>
      <c r="F27" s="95" t="s">
        <v>13</v>
      </c>
      <c r="H27" s="96" t="s">
        <v>101</v>
      </c>
    </row>
    <row r="28" spans="2:8" x14ac:dyDescent="0.25">
      <c r="B28" s="43" t="s">
        <v>118</v>
      </c>
      <c r="C28" s="46">
        <v>2184</v>
      </c>
      <c r="D28" s="47">
        <v>2184</v>
      </c>
      <c r="E28" s="50">
        <v>2184</v>
      </c>
      <c r="F28" s="45" t="s">
        <v>3</v>
      </c>
      <c r="H28" s="17" t="s">
        <v>119</v>
      </c>
    </row>
    <row r="29" spans="2:8" x14ac:dyDescent="0.25">
      <c r="B29" s="43" t="s">
        <v>120</v>
      </c>
      <c r="C29" s="60">
        <f>$C$5*C28</f>
        <v>99503040</v>
      </c>
      <c r="D29" s="60">
        <f>$D$5*D28</f>
        <v>21840000</v>
      </c>
      <c r="E29" s="61">
        <f>$E$5*E28</f>
        <v>96823272</v>
      </c>
      <c r="F29" s="60">
        <f>SUM(C29:E29)</f>
        <v>218166312</v>
      </c>
      <c r="H29" s="37" t="s">
        <v>121</v>
      </c>
    </row>
    <row r="30" spans="2:8" x14ac:dyDescent="0.25">
      <c r="B30" s="43"/>
      <c r="C30" s="46"/>
      <c r="D30" s="47"/>
      <c r="E30" s="50"/>
      <c r="F30" s="46"/>
      <c r="H30" s="17" t="s">
        <v>122</v>
      </c>
    </row>
    <row r="31" spans="2:8" x14ac:dyDescent="0.25">
      <c r="B31" s="43" t="s">
        <v>6</v>
      </c>
      <c r="C31" s="67">
        <v>31849771</v>
      </c>
      <c r="D31" s="68">
        <f>8928253</f>
        <v>8928253</v>
      </c>
      <c r="E31" s="69">
        <v>32746492</v>
      </c>
      <c r="F31" s="46">
        <f>SUM(C31:E31)</f>
        <v>73524516</v>
      </c>
      <c r="H31" s="17" t="s">
        <v>123</v>
      </c>
    </row>
    <row r="32" spans="2:8" x14ac:dyDescent="0.25">
      <c r="B32" s="43" t="s">
        <v>7</v>
      </c>
      <c r="C32" s="67">
        <v>37153313</v>
      </c>
      <c r="D32" s="68">
        <f>5505254</f>
        <v>5505254</v>
      </c>
      <c r="E32" s="69">
        <v>31937887</v>
      </c>
      <c r="F32" s="46">
        <f>SUM(C32:E32)</f>
        <v>74596454</v>
      </c>
      <c r="H32" s="17" t="s">
        <v>124</v>
      </c>
    </row>
    <row r="33" spans="2:8" x14ac:dyDescent="0.25">
      <c r="B33" s="43" t="s">
        <v>8</v>
      </c>
      <c r="C33" s="67">
        <v>49928748</v>
      </c>
      <c r="D33" s="68">
        <v>7903646</v>
      </c>
      <c r="E33" s="69">
        <v>29392779</v>
      </c>
      <c r="F33" s="46">
        <f>SUM(C33:E33)</f>
        <v>87225173</v>
      </c>
      <c r="H33" s="17" t="s">
        <v>125</v>
      </c>
    </row>
    <row r="34" spans="2:8" x14ac:dyDescent="0.25">
      <c r="B34" s="43" t="s">
        <v>126</v>
      </c>
      <c r="C34" s="53">
        <f>SUM(C31:C33)</f>
        <v>118931832</v>
      </c>
      <c r="D34" s="53">
        <f>SUM(D31:D33)</f>
        <v>22337153</v>
      </c>
      <c r="E34" s="53">
        <f>SUM(E31:E33)</f>
        <v>94077158</v>
      </c>
      <c r="F34" s="53">
        <f>SUM(F31:F33)</f>
        <v>235346143</v>
      </c>
      <c r="H34" s="17" t="s">
        <v>127</v>
      </c>
    </row>
    <row r="35" spans="2:8" x14ac:dyDescent="0.25">
      <c r="B35" s="44" t="s">
        <v>128</v>
      </c>
      <c r="C35" s="49">
        <f>C34/C29</f>
        <v>1.1952582755260543</v>
      </c>
      <c r="D35" s="49">
        <f>D34/D29</f>
        <v>1.0227634157509158</v>
      </c>
      <c r="E35" s="49">
        <f>E34/E29</f>
        <v>0.97163787234953181</v>
      </c>
      <c r="F35" s="73">
        <f>F34/F29</f>
        <v>1.0787464885962779</v>
      </c>
      <c r="H35" s="36" t="s">
        <v>129</v>
      </c>
    </row>
    <row r="37" spans="2:8" s="84" customFormat="1" ht="27.75" customHeight="1" x14ac:dyDescent="0.25">
      <c r="B37" s="91" t="s">
        <v>130</v>
      </c>
      <c r="C37" s="92" t="s">
        <v>9</v>
      </c>
      <c r="D37" s="93" t="s">
        <v>10</v>
      </c>
      <c r="E37" s="94" t="s">
        <v>11</v>
      </c>
      <c r="F37" s="95" t="s">
        <v>13</v>
      </c>
      <c r="H37" s="96" t="s">
        <v>101</v>
      </c>
    </row>
    <row r="38" spans="2:8" x14ac:dyDescent="0.25">
      <c r="B38" s="43" t="s">
        <v>118</v>
      </c>
      <c r="C38" s="46">
        <v>2184</v>
      </c>
      <c r="D38" s="47">
        <v>2184</v>
      </c>
      <c r="E38" s="50">
        <v>2184</v>
      </c>
      <c r="F38" s="45" t="s">
        <v>3</v>
      </c>
      <c r="H38" s="17" t="s">
        <v>131</v>
      </c>
    </row>
    <row r="39" spans="2:8" x14ac:dyDescent="0.25">
      <c r="B39" s="43" t="s">
        <v>120</v>
      </c>
      <c r="C39" s="60">
        <f>$C$5*C38</f>
        <v>99503040</v>
      </c>
      <c r="D39" s="60">
        <f>$D$5*D38</f>
        <v>21840000</v>
      </c>
      <c r="E39" s="61">
        <f>$E$5*E38</f>
        <v>96823272</v>
      </c>
      <c r="F39" s="60">
        <f>SUM(C39:E39)</f>
        <v>218166312</v>
      </c>
      <c r="H39" s="37" t="s">
        <v>132</v>
      </c>
    </row>
    <row r="40" spans="2:8" x14ac:dyDescent="0.25">
      <c r="B40" s="43"/>
      <c r="C40" s="46"/>
      <c r="D40" s="47"/>
      <c r="E40" s="50"/>
      <c r="F40" s="46"/>
      <c r="H40" s="17" t="s">
        <v>122</v>
      </c>
    </row>
    <row r="41" spans="2:8" x14ac:dyDescent="0.25">
      <c r="B41" s="43" t="s">
        <v>6</v>
      </c>
      <c r="C41" s="67">
        <v>31634878</v>
      </c>
      <c r="D41" s="68">
        <f>10321108</f>
        <v>10321108</v>
      </c>
      <c r="E41" s="69">
        <v>39077178</v>
      </c>
      <c r="F41" s="46">
        <f>SUM(C41:E41)</f>
        <v>81033164</v>
      </c>
      <c r="H41" s="17" t="s">
        <v>123</v>
      </c>
    </row>
    <row r="42" spans="2:8" x14ac:dyDescent="0.25">
      <c r="B42" s="43" t="s">
        <v>7</v>
      </c>
      <c r="C42" s="67">
        <v>36834275</v>
      </c>
      <c r="D42" s="68">
        <f>7909104</f>
        <v>7909104</v>
      </c>
      <c r="E42" s="69">
        <v>35545629</v>
      </c>
      <c r="F42" s="46">
        <f>SUM(C42:E42)</f>
        <v>80289008</v>
      </c>
      <c r="H42" s="17" t="s">
        <v>124</v>
      </c>
    </row>
    <row r="43" spans="2:8" x14ac:dyDescent="0.25">
      <c r="B43" s="43" t="s">
        <v>8</v>
      </c>
      <c r="C43" s="67">
        <v>48953358</v>
      </c>
      <c r="D43" s="68">
        <v>11427270</v>
      </c>
      <c r="E43" s="69">
        <v>32410423</v>
      </c>
      <c r="F43" s="46">
        <f>SUM(C43:E43)</f>
        <v>92791051</v>
      </c>
      <c r="H43" s="17" t="s">
        <v>125</v>
      </c>
    </row>
    <row r="44" spans="2:8" x14ac:dyDescent="0.25">
      <c r="B44" s="43" t="s">
        <v>126</v>
      </c>
      <c r="C44" s="53">
        <f>SUM(C41:C43)</f>
        <v>117422511</v>
      </c>
      <c r="D44" s="53">
        <f>SUM(D41:D43)</f>
        <v>29657482</v>
      </c>
      <c r="E44" s="53">
        <f>SUM(E41:E43)</f>
        <v>107033230</v>
      </c>
      <c r="F44" s="53">
        <f>SUM(F41:F43)</f>
        <v>254113223</v>
      </c>
      <c r="H44" s="17" t="s">
        <v>127</v>
      </c>
    </row>
    <row r="45" spans="2:8" x14ac:dyDescent="0.25">
      <c r="B45" s="44" t="s">
        <v>128</v>
      </c>
      <c r="C45" s="49">
        <f>C44/C39</f>
        <v>1.1800896836920762</v>
      </c>
      <c r="D45" s="49">
        <f>D44/D39</f>
        <v>1.3579433150183151</v>
      </c>
      <c r="E45" s="49">
        <f>E44/E39</f>
        <v>1.1054494212920216</v>
      </c>
      <c r="F45" s="73">
        <f>F44/F39</f>
        <v>1.1647683855058246</v>
      </c>
      <c r="H45" s="36" t="s">
        <v>133</v>
      </c>
    </row>
    <row r="48" spans="2:8" s="84" customFormat="1" ht="27.75" customHeight="1" x14ac:dyDescent="0.25">
      <c r="B48" s="97" t="s">
        <v>134</v>
      </c>
      <c r="C48" s="98" t="s">
        <v>9</v>
      </c>
      <c r="D48" s="98" t="s">
        <v>10</v>
      </c>
      <c r="E48" s="99" t="s">
        <v>11</v>
      </c>
      <c r="F48" s="100" t="s">
        <v>13</v>
      </c>
      <c r="H48" s="101" t="s">
        <v>101</v>
      </c>
    </row>
    <row r="49" spans="2:8" x14ac:dyDescent="0.25">
      <c r="B49" s="62" t="s">
        <v>135</v>
      </c>
      <c r="C49" s="71">
        <v>265</v>
      </c>
      <c r="D49" s="71">
        <v>750</v>
      </c>
      <c r="E49" s="65">
        <v>4200</v>
      </c>
      <c r="F49" s="35">
        <f>SUM(C49:E49)</f>
        <v>5215</v>
      </c>
      <c r="H49" s="17" t="s">
        <v>136</v>
      </c>
    </row>
    <row r="50" spans="2:8" x14ac:dyDescent="0.25">
      <c r="B50" s="62" t="s">
        <v>137</v>
      </c>
      <c r="C50" s="71">
        <v>0</v>
      </c>
      <c r="D50" s="71">
        <v>0</v>
      </c>
      <c r="E50" s="65">
        <v>0</v>
      </c>
      <c r="F50" s="35">
        <f t="shared" ref="F50:F52" si="6">SUM(C50:E50)</f>
        <v>0</v>
      </c>
      <c r="H50" s="17" t="s">
        <v>138</v>
      </c>
    </row>
    <row r="51" spans="2:8" x14ac:dyDescent="0.25">
      <c r="B51" s="62" t="s">
        <v>139</v>
      </c>
      <c r="C51" s="71">
        <v>0</v>
      </c>
      <c r="D51" s="71">
        <v>0</v>
      </c>
      <c r="E51" s="65">
        <v>300</v>
      </c>
      <c r="F51" s="35">
        <f t="shared" si="6"/>
        <v>300</v>
      </c>
      <c r="H51" s="17"/>
    </row>
    <row r="52" spans="2:8" x14ac:dyDescent="0.25">
      <c r="B52" s="103" t="s">
        <v>140</v>
      </c>
      <c r="C52" s="74">
        <v>0</v>
      </c>
      <c r="D52" s="74">
        <v>0</v>
      </c>
      <c r="E52" s="75">
        <v>0</v>
      </c>
      <c r="F52" s="35">
        <f t="shared" si="6"/>
        <v>0</v>
      </c>
      <c r="H52" s="17"/>
    </row>
    <row r="53" spans="2:8" x14ac:dyDescent="0.25">
      <c r="B53" s="103" t="s">
        <v>141</v>
      </c>
      <c r="C53" s="74">
        <v>0</v>
      </c>
      <c r="D53" s="74">
        <v>0</v>
      </c>
      <c r="E53" s="75">
        <v>0</v>
      </c>
      <c r="F53" s="72">
        <f>SUM(C53:E53)</f>
        <v>0</v>
      </c>
      <c r="H53" s="36"/>
    </row>
    <row r="54" spans="2:8" x14ac:dyDescent="0.25">
      <c r="B54" s="2"/>
      <c r="C54"/>
      <c r="D54"/>
      <c r="E54"/>
      <c r="F54"/>
    </row>
    <row r="55" spans="2:8" s="84" customFormat="1" ht="27.75" customHeight="1" x14ac:dyDescent="0.25">
      <c r="B55" s="97" t="s">
        <v>142</v>
      </c>
      <c r="C55" s="98" t="s">
        <v>9</v>
      </c>
      <c r="D55" s="98" t="s">
        <v>10</v>
      </c>
      <c r="E55" s="99" t="s">
        <v>11</v>
      </c>
      <c r="F55" s="100" t="s">
        <v>13</v>
      </c>
      <c r="H55" s="101" t="s">
        <v>101</v>
      </c>
    </row>
    <row r="56" spans="2:8" x14ac:dyDescent="0.25">
      <c r="B56" s="62" t="s">
        <v>135</v>
      </c>
      <c r="C56" s="71">
        <v>235</v>
      </c>
      <c r="D56" s="71">
        <v>699.14</v>
      </c>
      <c r="E56" s="65">
        <f>1580+140+40</f>
        <v>1760</v>
      </c>
      <c r="F56" s="35">
        <f>SUM(C56:E56)</f>
        <v>2694.14</v>
      </c>
      <c r="H56" s="17" t="s">
        <v>143</v>
      </c>
    </row>
    <row r="57" spans="2:8" x14ac:dyDescent="0.25">
      <c r="B57" s="62" t="s">
        <v>137</v>
      </c>
      <c r="C57" s="71">
        <v>0</v>
      </c>
      <c r="D57" s="71">
        <v>0</v>
      </c>
      <c r="E57" s="65">
        <v>1</v>
      </c>
      <c r="F57" s="35">
        <f t="shared" ref="F57:F59" si="7">SUM(C57:E57)</f>
        <v>1</v>
      </c>
      <c r="H57" s="17" t="s">
        <v>144</v>
      </c>
    </row>
    <row r="58" spans="2:8" x14ac:dyDescent="0.25">
      <c r="B58" s="62" t="s">
        <v>139</v>
      </c>
      <c r="C58" s="71">
        <v>0</v>
      </c>
      <c r="D58" s="71">
        <v>0</v>
      </c>
      <c r="E58" s="65">
        <v>72</v>
      </c>
      <c r="F58" s="35">
        <f t="shared" si="7"/>
        <v>72</v>
      </c>
      <c r="H58" s="17"/>
    </row>
    <row r="59" spans="2:8" x14ac:dyDescent="0.25">
      <c r="B59" s="103" t="s">
        <v>140</v>
      </c>
      <c r="C59" s="74">
        <v>0</v>
      </c>
      <c r="D59" s="74">
        <v>0</v>
      </c>
      <c r="E59" s="75">
        <v>0</v>
      </c>
      <c r="F59" s="35">
        <f t="shared" si="7"/>
        <v>0</v>
      </c>
      <c r="H59" s="17"/>
    </row>
    <row r="60" spans="2:8" x14ac:dyDescent="0.25">
      <c r="B60" s="103" t="s">
        <v>141</v>
      </c>
      <c r="C60" s="74">
        <v>0</v>
      </c>
      <c r="D60" s="74">
        <v>0</v>
      </c>
      <c r="E60" s="75">
        <v>0</v>
      </c>
      <c r="F60" s="72">
        <f>SUM(C60:E60)</f>
        <v>0</v>
      </c>
      <c r="H60" s="36"/>
    </row>
    <row r="61" spans="2:8" x14ac:dyDescent="0.25">
      <c r="B61" s="2"/>
      <c r="C61"/>
      <c r="D61"/>
      <c r="E61"/>
      <c r="F61"/>
    </row>
    <row r="63" spans="2:8" s="84" customFormat="1" ht="27.75" customHeight="1" x14ac:dyDescent="0.25">
      <c r="B63" s="97" t="s">
        <v>145</v>
      </c>
      <c r="C63" s="98" t="s">
        <v>9</v>
      </c>
      <c r="D63" s="98" t="s">
        <v>10</v>
      </c>
      <c r="E63" s="98" t="s">
        <v>11</v>
      </c>
      <c r="F63" s="99" t="s">
        <v>13</v>
      </c>
      <c r="H63" s="101" t="s">
        <v>101</v>
      </c>
    </row>
    <row r="64" spans="2:8" x14ac:dyDescent="0.25">
      <c r="B64" s="15" t="s">
        <v>146</v>
      </c>
      <c r="C64" s="71">
        <v>0</v>
      </c>
      <c r="D64" s="71">
        <v>0</v>
      </c>
      <c r="E64" s="71">
        <v>0</v>
      </c>
      <c r="F64" s="40">
        <f>SUM(C64:E64)</f>
        <v>0</v>
      </c>
      <c r="H64" s="17" t="s">
        <v>147</v>
      </c>
    </row>
    <row r="65" spans="2:8" x14ac:dyDescent="0.25">
      <c r="B65" s="15" t="s">
        <v>148</v>
      </c>
      <c r="C65" s="71">
        <v>0</v>
      </c>
      <c r="D65" s="71">
        <v>0</v>
      </c>
      <c r="E65" s="71">
        <v>0</v>
      </c>
      <c r="F65" s="40">
        <f t="shared" ref="F65:F87" si="8">SUM(C65:E65)</f>
        <v>0</v>
      </c>
      <c r="H65" s="37" t="s">
        <v>149</v>
      </c>
    </row>
    <row r="66" spans="2:8" x14ac:dyDescent="0.25">
      <c r="B66" s="15" t="s">
        <v>150</v>
      </c>
      <c r="C66" s="71">
        <v>0</v>
      </c>
      <c r="D66" s="71">
        <v>0</v>
      </c>
      <c r="E66" s="71">
        <v>0</v>
      </c>
      <c r="F66" s="40">
        <f t="shared" si="8"/>
        <v>0</v>
      </c>
      <c r="H66" s="102" t="s">
        <v>151</v>
      </c>
    </row>
    <row r="67" spans="2:8" x14ac:dyDescent="0.25">
      <c r="B67" s="15" t="s">
        <v>152</v>
      </c>
      <c r="C67" s="71">
        <v>0</v>
      </c>
      <c r="D67" s="71">
        <v>0</v>
      </c>
      <c r="E67" s="71">
        <v>0</v>
      </c>
      <c r="F67" s="40">
        <f t="shared" si="8"/>
        <v>0</v>
      </c>
      <c r="H67" s="17" t="s">
        <v>153</v>
      </c>
    </row>
    <row r="68" spans="2:8" x14ac:dyDescent="0.25">
      <c r="B68" s="15" t="s">
        <v>154</v>
      </c>
      <c r="C68" s="71">
        <v>0</v>
      </c>
      <c r="D68" s="71">
        <v>0</v>
      </c>
      <c r="E68" s="71">
        <v>0</v>
      </c>
      <c r="F68" s="40">
        <f t="shared" si="8"/>
        <v>0</v>
      </c>
      <c r="H68" s="17"/>
    </row>
    <row r="69" spans="2:8" x14ac:dyDescent="0.25">
      <c r="B69" s="15" t="s">
        <v>155</v>
      </c>
      <c r="C69" s="71">
        <v>0</v>
      </c>
      <c r="D69" s="71">
        <v>1</v>
      </c>
      <c r="E69" s="71">
        <v>2</v>
      </c>
      <c r="F69" s="40">
        <f t="shared" si="8"/>
        <v>3</v>
      </c>
      <c r="H69" s="17"/>
    </row>
    <row r="70" spans="2:8" x14ac:dyDescent="0.25">
      <c r="B70" s="15" t="s">
        <v>156</v>
      </c>
      <c r="C70" s="71">
        <v>0</v>
      </c>
      <c r="D70" s="71">
        <v>0</v>
      </c>
      <c r="E70" s="71">
        <v>0</v>
      </c>
      <c r="F70" s="40">
        <f t="shared" si="8"/>
        <v>0</v>
      </c>
      <c r="H70" s="17"/>
    </row>
    <row r="71" spans="2:8" x14ac:dyDescent="0.25">
      <c r="B71" s="15" t="s">
        <v>157</v>
      </c>
      <c r="C71" s="71">
        <v>0</v>
      </c>
      <c r="D71" s="71">
        <v>0</v>
      </c>
      <c r="E71" s="71">
        <v>0</v>
      </c>
      <c r="F71" s="40">
        <f t="shared" si="8"/>
        <v>0</v>
      </c>
      <c r="H71" s="17"/>
    </row>
    <row r="72" spans="2:8" x14ac:dyDescent="0.25">
      <c r="B72" s="15" t="s">
        <v>158</v>
      </c>
      <c r="C72" s="71">
        <v>0</v>
      </c>
      <c r="D72" s="71">
        <v>0</v>
      </c>
      <c r="E72" s="71">
        <v>0</v>
      </c>
      <c r="F72" s="40">
        <f t="shared" si="8"/>
        <v>0</v>
      </c>
      <c r="H72" s="17"/>
    </row>
    <row r="73" spans="2:8" x14ac:dyDescent="0.25">
      <c r="B73" s="15" t="s">
        <v>159</v>
      </c>
      <c r="C73" s="71">
        <v>0</v>
      </c>
      <c r="D73" s="71">
        <v>0</v>
      </c>
      <c r="E73" s="71">
        <v>0</v>
      </c>
      <c r="F73" s="40">
        <f t="shared" si="8"/>
        <v>0</v>
      </c>
      <c r="H73" s="17"/>
    </row>
    <row r="74" spans="2:8" x14ac:dyDescent="0.25">
      <c r="B74" s="15" t="s">
        <v>160</v>
      </c>
      <c r="C74" s="71">
        <v>0</v>
      </c>
      <c r="D74" s="71">
        <v>0</v>
      </c>
      <c r="E74" s="71">
        <v>0</v>
      </c>
      <c r="F74" s="40">
        <f t="shared" si="8"/>
        <v>0</v>
      </c>
      <c r="H74" s="17"/>
    </row>
    <row r="75" spans="2:8" x14ac:dyDescent="0.25">
      <c r="B75" s="15" t="s">
        <v>161</v>
      </c>
      <c r="C75" s="71">
        <v>0</v>
      </c>
      <c r="D75" s="71">
        <v>0</v>
      </c>
      <c r="E75" s="71">
        <v>0</v>
      </c>
      <c r="F75" s="40">
        <f t="shared" si="8"/>
        <v>0</v>
      </c>
      <c r="H75" s="17"/>
    </row>
    <row r="76" spans="2:8" x14ac:dyDescent="0.25">
      <c r="B76" s="15" t="s">
        <v>162</v>
      </c>
      <c r="C76" s="71">
        <v>0</v>
      </c>
      <c r="D76" s="71">
        <v>0</v>
      </c>
      <c r="E76" s="71">
        <v>0</v>
      </c>
      <c r="F76" s="40">
        <f t="shared" si="8"/>
        <v>0</v>
      </c>
      <c r="H76" s="17"/>
    </row>
    <row r="77" spans="2:8" x14ac:dyDescent="0.25">
      <c r="B77" s="15" t="s">
        <v>163</v>
      </c>
      <c r="C77" s="71">
        <v>0</v>
      </c>
      <c r="D77" s="71">
        <v>0</v>
      </c>
      <c r="E77" s="71">
        <v>1.9</v>
      </c>
      <c r="F77" s="40">
        <f t="shared" si="8"/>
        <v>1.9</v>
      </c>
      <c r="H77" s="17"/>
    </row>
    <row r="78" spans="2:8" x14ac:dyDescent="0.25">
      <c r="B78" s="15" t="s">
        <v>164</v>
      </c>
      <c r="C78" s="71">
        <v>0</v>
      </c>
      <c r="D78" s="71">
        <v>0</v>
      </c>
      <c r="E78" s="71">
        <v>3.8</v>
      </c>
      <c r="F78" s="40">
        <f t="shared" si="8"/>
        <v>3.8</v>
      </c>
      <c r="H78" s="17"/>
    </row>
    <row r="79" spans="2:8" x14ac:dyDescent="0.25">
      <c r="B79" s="15" t="s">
        <v>165</v>
      </c>
      <c r="C79" s="71">
        <v>0</v>
      </c>
      <c r="D79" s="71">
        <v>0</v>
      </c>
      <c r="E79" s="71">
        <v>0</v>
      </c>
      <c r="F79" s="40">
        <f t="shared" si="8"/>
        <v>0</v>
      </c>
      <c r="H79" s="17"/>
    </row>
    <row r="80" spans="2:8" x14ac:dyDescent="0.25">
      <c r="B80" s="15" t="s">
        <v>166</v>
      </c>
      <c r="C80" s="71">
        <v>66</v>
      </c>
      <c r="D80" s="71">
        <v>0</v>
      </c>
      <c r="E80" s="71">
        <v>7.5</v>
      </c>
      <c r="F80" s="40">
        <f t="shared" si="8"/>
        <v>73.5</v>
      </c>
      <c r="H80" s="17"/>
    </row>
    <row r="81" spans="2:8" x14ac:dyDescent="0.25">
      <c r="B81" s="15" t="s">
        <v>167</v>
      </c>
      <c r="C81" s="71">
        <v>0</v>
      </c>
      <c r="D81" s="71">
        <v>0</v>
      </c>
      <c r="E81" s="71">
        <v>0</v>
      </c>
      <c r="F81" s="40">
        <f t="shared" si="8"/>
        <v>0</v>
      </c>
      <c r="H81" s="17"/>
    </row>
    <row r="82" spans="2:8" x14ac:dyDescent="0.25">
      <c r="B82" s="15" t="s">
        <v>168</v>
      </c>
      <c r="C82" s="71">
        <v>0</v>
      </c>
      <c r="D82" s="71">
        <v>0</v>
      </c>
      <c r="E82" s="71">
        <v>0</v>
      </c>
      <c r="F82" s="40">
        <f t="shared" si="8"/>
        <v>0</v>
      </c>
      <c r="H82" s="17"/>
    </row>
    <row r="83" spans="2:8" x14ac:dyDescent="0.25">
      <c r="B83" s="15" t="s">
        <v>169</v>
      </c>
      <c r="C83" s="71">
        <v>0</v>
      </c>
      <c r="D83" s="71">
        <v>0</v>
      </c>
      <c r="E83" s="71">
        <v>0</v>
      </c>
      <c r="F83" s="40">
        <f t="shared" si="8"/>
        <v>0</v>
      </c>
      <c r="H83" s="17"/>
    </row>
    <row r="84" spans="2:8" x14ac:dyDescent="0.25">
      <c r="B84" s="15" t="s">
        <v>170</v>
      </c>
      <c r="C84" s="71">
        <v>0</v>
      </c>
      <c r="D84" s="71">
        <v>0</v>
      </c>
      <c r="E84" s="71">
        <v>0</v>
      </c>
      <c r="F84" s="40">
        <f t="shared" si="8"/>
        <v>0</v>
      </c>
      <c r="H84" s="17"/>
    </row>
    <row r="85" spans="2:8" x14ac:dyDescent="0.25">
      <c r="B85" s="15" t="s">
        <v>171</v>
      </c>
      <c r="C85" s="71">
        <v>0</v>
      </c>
      <c r="D85" s="71">
        <v>0</v>
      </c>
      <c r="E85" s="71">
        <v>0</v>
      </c>
      <c r="F85" s="40">
        <f t="shared" si="8"/>
        <v>0</v>
      </c>
      <c r="H85" s="17"/>
    </row>
    <row r="86" spans="2:8" x14ac:dyDescent="0.25">
      <c r="B86" s="15" t="s">
        <v>172</v>
      </c>
      <c r="C86" s="71">
        <v>0</v>
      </c>
      <c r="D86" s="71">
        <v>0</v>
      </c>
      <c r="E86" s="71">
        <v>0</v>
      </c>
      <c r="F86" s="40">
        <f t="shared" si="8"/>
        <v>0</v>
      </c>
      <c r="H86" s="17"/>
    </row>
    <row r="87" spans="2:8" x14ac:dyDescent="0.25">
      <c r="B87" s="16" t="s">
        <v>173</v>
      </c>
      <c r="C87" s="74">
        <v>0</v>
      </c>
      <c r="D87" s="74">
        <v>0</v>
      </c>
      <c r="E87" s="74">
        <v>0</v>
      </c>
      <c r="F87" s="41">
        <f t="shared" si="8"/>
        <v>0</v>
      </c>
      <c r="H87" s="36"/>
    </row>
  </sheetData>
  <mergeCells count="1">
    <mergeCell ref="B1:C1"/>
  </mergeCells>
  <hyperlinks>
    <hyperlink ref="H16" r:id="rId1" xr:uid="{53DB5404-C520-4830-A09C-58B7736B16B8}"/>
    <hyperlink ref="H22" r:id="rId2" xr:uid="{11078D94-B450-4988-88FD-27716149553C}"/>
    <hyperlink ref="H39" r:id="rId3" xr:uid="{A7D7F6A4-7D8C-4CE1-ABFA-48E9C871F74A}"/>
    <hyperlink ref="H65" r:id="rId4" xr:uid="{8EE78CBC-C07F-4FD4-B5DE-E2AD7FAED4C2}"/>
    <hyperlink ref="H29" r:id="rId5" xr:uid="{1427C20C-05B3-4D7F-9ECA-46A819DD884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FE308-1E3B-469A-8A6F-CC2AE1DEBAD9}">
  <dimension ref="B2:O39"/>
  <sheetViews>
    <sheetView workbookViewId="0">
      <selection activeCell="C4" sqref="C4:H4"/>
    </sheetView>
  </sheetViews>
  <sheetFormatPr defaultRowHeight="15" x14ac:dyDescent="0.25"/>
  <cols>
    <col min="2" max="2" width="11.42578125" customWidth="1"/>
    <col min="8" max="8" width="13.85546875" customWidth="1"/>
  </cols>
  <sheetData>
    <row r="2" spans="2:15" x14ac:dyDescent="0.25">
      <c r="B2" s="156" t="s">
        <v>174</v>
      </c>
      <c r="C2" s="157"/>
      <c r="D2" s="157"/>
      <c r="E2" s="157"/>
      <c r="F2" s="157"/>
      <c r="G2" s="157"/>
      <c r="H2" s="157"/>
      <c r="I2" s="157"/>
      <c r="J2" s="157"/>
      <c r="K2" s="157"/>
      <c r="L2" s="157"/>
      <c r="M2" s="157"/>
      <c r="N2" s="157"/>
      <c r="O2" s="158"/>
    </row>
    <row r="3" spans="2:15" x14ac:dyDescent="0.25">
      <c r="B3" s="1" t="s">
        <v>175</v>
      </c>
      <c r="C3" s="185" t="s">
        <v>176</v>
      </c>
      <c r="D3" s="185"/>
      <c r="E3" s="185"/>
      <c r="F3" s="185"/>
      <c r="G3" s="185"/>
      <c r="H3" s="185"/>
      <c r="I3" s="184" t="s">
        <v>101</v>
      </c>
      <c r="J3" s="185"/>
      <c r="K3" s="185"/>
      <c r="L3" s="185"/>
      <c r="M3" s="185"/>
      <c r="N3" s="185"/>
      <c r="O3" s="189"/>
    </row>
    <row r="4" spans="2:15" ht="45" customHeight="1" x14ac:dyDescent="0.25">
      <c r="B4" s="11"/>
      <c r="C4" s="186"/>
      <c r="D4" s="187"/>
      <c r="E4" s="187"/>
      <c r="F4" s="187"/>
      <c r="G4" s="187"/>
      <c r="H4" s="188"/>
      <c r="I4" s="186"/>
      <c r="J4" s="187"/>
      <c r="K4" s="187"/>
      <c r="L4" s="187"/>
      <c r="M4" s="187"/>
      <c r="N4" s="187"/>
      <c r="O4" s="188"/>
    </row>
    <row r="6" spans="2:15" x14ac:dyDescent="0.25">
      <c r="B6" s="19" t="s">
        <v>175</v>
      </c>
      <c r="C6" s="159" t="s">
        <v>177</v>
      </c>
      <c r="D6" s="159"/>
      <c r="E6" s="159"/>
      <c r="F6" s="159"/>
      <c r="G6" s="159"/>
      <c r="H6" s="159"/>
      <c r="I6" s="160" t="s">
        <v>101</v>
      </c>
      <c r="J6" s="159"/>
      <c r="K6" s="159"/>
      <c r="L6" s="159"/>
      <c r="M6" s="159"/>
      <c r="N6" s="159"/>
      <c r="O6" s="161"/>
    </row>
    <row r="7" spans="2:15" ht="45" customHeight="1" x14ac:dyDescent="0.25">
      <c r="B7" s="105" t="s">
        <v>178</v>
      </c>
      <c r="C7" s="186" t="s">
        <v>179</v>
      </c>
      <c r="D7" s="187"/>
      <c r="E7" s="187"/>
      <c r="F7" s="187"/>
      <c r="G7" s="187"/>
      <c r="H7" s="188"/>
      <c r="I7" s="125" t="s">
        <v>180</v>
      </c>
      <c r="J7" s="187"/>
      <c r="K7" s="187"/>
      <c r="L7" s="187"/>
      <c r="M7" s="187"/>
      <c r="N7" s="187"/>
      <c r="O7" s="188"/>
    </row>
    <row r="8" spans="2:15" ht="45" customHeight="1" x14ac:dyDescent="0.25">
      <c r="B8" s="105" t="s">
        <v>178</v>
      </c>
      <c r="C8" s="186" t="s">
        <v>181</v>
      </c>
      <c r="D8" s="187"/>
      <c r="E8" s="187"/>
      <c r="F8" s="187"/>
      <c r="G8" s="187"/>
      <c r="H8" s="188"/>
      <c r="I8" s="186" t="s">
        <v>182</v>
      </c>
      <c r="J8" s="187"/>
      <c r="K8" s="187"/>
      <c r="L8" s="187"/>
      <c r="M8" s="187"/>
      <c r="N8" s="187"/>
      <c r="O8" s="188"/>
    </row>
    <row r="9" spans="2:15" ht="45" customHeight="1" x14ac:dyDescent="0.25">
      <c r="B9" s="121" t="s">
        <v>178</v>
      </c>
      <c r="C9" s="190" t="s">
        <v>183</v>
      </c>
      <c r="D9" s="191"/>
      <c r="E9" s="191"/>
      <c r="F9" s="191"/>
      <c r="G9" s="191"/>
      <c r="H9" s="192"/>
      <c r="I9" s="190" t="s">
        <v>184</v>
      </c>
      <c r="J9" s="191"/>
      <c r="K9" s="191"/>
      <c r="L9" s="191"/>
      <c r="M9" s="191"/>
      <c r="N9" s="191"/>
      <c r="O9" s="192"/>
    </row>
    <row r="10" spans="2:15" ht="45" customHeight="1" x14ac:dyDescent="0.25">
      <c r="B10" s="124" t="s">
        <v>178</v>
      </c>
      <c r="C10" s="188" t="s">
        <v>185</v>
      </c>
      <c r="D10" s="193"/>
      <c r="E10" s="193"/>
      <c r="F10" s="193"/>
      <c r="G10" s="193"/>
      <c r="H10" s="186"/>
      <c r="I10" s="194" t="s">
        <v>186</v>
      </c>
      <c r="J10" s="194"/>
      <c r="K10" s="194"/>
      <c r="L10" s="194"/>
      <c r="M10" s="194"/>
      <c r="N10" s="194"/>
      <c r="O10" s="194"/>
    </row>
    <row r="12" spans="2:15" x14ac:dyDescent="0.25">
      <c r="B12" s="20" t="s">
        <v>175</v>
      </c>
      <c r="C12" s="169" t="s">
        <v>187</v>
      </c>
      <c r="D12" s="169"/>
      <c r="E12" s="169"/>
      <c r="F12" s="169"/>
      <c r="G12" s="169"/>
      <c r="H12" s="169"/>
      <c r="I12" s="170" t="s">
        <v>101</v>
      </c>
      <c r="J12" s="169"/>
      <c r="K12" s="169"/>
      <c r="L12" s="169"/>
      <c r="M12" s="169"/>
      <c r="N12" s="169"/>
      <c r="O12" s="171"/>
    </row>
    <row r="13" spans="2:15" ht="45" customHeight="1" x14ac:dyDescent="0.25">
      <c r="B13" s="11"/>
      <c r="C13" s="186"/>
      <c r="D13" s="187"/>
      <c r="E13" s="187"/>
      <c r="F13" s="187"/>
      <c r="G13" s="187"/>
      <c r="H13" s="188"/>
      <c r="I13" s="186"/>
      <c r="J13" s="187"/>
      <c r="K13" s="187"/>
      <c r="L13" s="187"/>
      <c r="M13" s="187"/>
      <c r="N13" s="187"/>
      <c r="O13" s="188"/>
    </row>
    <row r="15" spans="2:15" x14ac:dyDescent="0.25">
      <c r="B15" s="22" t="s">
        <v>175</v>
      </c>
      <c r="C15" s="152" t="s">
        <v>188</v>
      </c>
      <c r="D15" s="152"/>
      <c r="E15" s="152"/>
      <c r="F15" s="152"/>
      <c r="G15" s="152"/>
      <c r="H15" s="152"/>
      <c r="I15" s="153" t="s">
        <v>101</v>
      </c>
      <c r="J15" s="152"/>
      <c r="K15" s="152"/>
      <c r="L15" s="152"/>
      <c r="M15" s="152"/>
      <c r="N15" s="152"/>
      <c r="O15" s="154"/>
    </row>
    <row r="16" spans="2:15" ht="45" customHeight="1" x14ac:dyDescent="0.25">
      <c r="B16" s="118">
        <v>44298</v>
      </c>
      <c r="C16" s="186" t="s">
        <v>189</v>
      </c>
      <c r="D16" s="187"/>
      <c r="E16" s="187"/>
      <c r="F16" s="187"/>
      <c r="G16" s="187"/>
      <c r="H16" s="188"/>
      <c r="I16" s="186" t="s">
        <v>190</v>
      </c>
      <c r="J16" s="187"/>
      <c r="K16" s="187"/>
      <c r="L16" s="187"/>
      <c r="M16" s="187"/>
      <c r="N16" s="187"/>
      <c r="O16" s="188"/>
    </row>
    <row r="18" spans="2:15" x14ac:dyDescent="0.25">
      <c r="B18" s="21" t="s">
        <v>175</v>
      </c>
      <c r="C18" s="144" t="s">
        <v>191</v>
      </c>
      <c r="D18" s="144"/>
      <c r="E18" s="144"/>
      <c r="F18" s="144"/>
      <c r="G18" s="144"/>
      <c r="H18" s="144"/>
      <c r="I18" s="145" t="s">
        <v>101</v>
      </c>
      <c r="J18" s="144"/>
      <c r="K18" s="144"/>
      <c r="L18" s="144"/>
      <c r="M18" s="144"/>
      <c r="N18" s="144"/>
      <c r="O18" s="146"/>
    </row>
    <row r="19" spans="2:15" ht="45" customHeight="1" x14ac:dyDescent="0.25">
      <c r="B19" s="113"/>
      <c r="C19" s="187"/>
      <c r="D19" s="187"/>
      <c r="E19" s="187"/>
      <c r="F19" s="187"/>
      <c r="G19" s="187"/>
      <c r="H19" s="188"/>
      <c r="I19" s="125"/>
      <c r="J19" s="187"/>
      <c r="K19" s="187"/>
      <c r="L19" s="187"/>
      <c r="M19" s="187"/>
      <c r="N19" s="187"/>
      <c r="O19" s="188"/>
    </row>
    <row r="20" spans="2:15" ht="45" customHeight="1" x14ac:dyDescent="0.25">
      <c r="B20" s="112"/>
      <c r="C20" s="193"/>
      <c r="D20" s="193"/>
      <c r="E20" s="193"/>
      <c r="F20" s="193"/>
      <c r="G20" s="193"/>
      <c r="H20" s="193"/>
      <c r="I20" s="194"/>
      <c r="J20" s="193"/>
      <c r="K20" s="193"/>
      <c r="L20" s="193"/>
      <c r="M20" s="193"/>
      <c r="N20" s="193"/>
      <c r="O20" s="193"/>
    </row>
    <row r="22" spans="2:15" x14ac:dyDescent="0.25">
      <c r="B22" s="1" t="s">
        <v>175</v>
      </c>
      <c r="C22" s="185" t="s">
        <v>192</v>
      </c>
      <c r="D22" s="185"/>
      <c r="E22" s="185"/>
      <c r="F22" s="185"/>
      <c r="G22" s="185"/>
      <c r="H22" s="185"/>
      <c r="I22" s="184" t="s">
        <v>101</v>
      </c>
      <c r="J22" s="185"/>
      <c r="K22" s="185"/>
      <c r="L22" s="185"/>
      <c r="M22" s="185"/>
      <c r="N22" s="185"/>
      <c r="O22" s="189"/>
    </row>
    <row r="23" spans="2:15" ht="45" customHeight="1" x14ac:dyDescent="0.25">
      <c r="B23" s="11"/>
      <c r="C23" s="186"/>
      <c r="D23" s="187"/>
      <c r="E23" s="187"/>
      <c r="F23" s="187"/>
      <c r="G23" s="187"/>
      <c r="H23" s="188"/>
      <c r="I23" s="186"/>
      <c r="J23" s="187"/>
      <c r="K23" s="187"/>
      <c r="L23" s="187"/>
      <c r="M23" s="187"/>
      <c r="N23" s="187"/>
      <c r="O23" s="188"/>
    </row>
    <row r="25" spans="2:15" x14ac:dyDescent="0.25">
      <c r="B25" s="19" t="s">
        <v>175</v>
      </c>
      <c r="C25" s="159" t="s">
        <v>193</v>
      </c>
      <c r="D25" s="159"/>
      <c r="E25" s="159"/>
      <c r="F25" s="159"/>
      <c r="G25" s="159"/>
      <c r="H25" s="159"/>
      <c r="I25" s="160" t="s">
        <v>101</v>
      </c>
      <c r="J25" s="159"/>
      <c r="K25" s="159"/>
      <c r="L25" s="159"/>
      <c r="M25" s="159"/>
      <c r="N25" s="159"/>
      <c r="O25" s="161"/>
    </row>
    <row r="26" spans="2:15" ht="45" customHeight="1" x14ac:dyDescent="0.25">
      <c r="B26" s="11"/>
      <c r="C26" s="186"/>
      <c r="D26" s="187"/>
      <c r="E26" s="187"/>
      <c r="F26" s="187"/>
      <c r="G26" s="187"/>
      <c r="H26" s="188"/>
      <c r="I26" s="186"/>
      <c r="J26" s="187"/>
      <c r="K26" s="187"/>
      <c r="L26" s="187"/>
      <c r="M26" s="187"/>
      <c r="N26" s="187"/>
      <c r="O26" s="188"/>
    </row>
    <row r="28" spans="2:15" x14ac:dyDescent="0.25">
      <c r="B28" s="20" t="s">
        <v>175</v>
      </c>
      <c r="C28" s="169" t="s">
        <v>194</v>
      </c>
      <c r="D28" s="169"/>
      <c r="E28" s="169"/>
      <c r="F28" s="169"/>
      <c r="G28" s="169"/>
      <c r="H28" s="169"/>
      <c r="I28" s="170" t="s">
        <v>101</v>
      </c>
      <c r="J28" s="169"/>
      <c r="K28" s="169"/>
      <c r="L28" s="169"/>
      <c r="M28" s="169"/>
      <c r="N28" s="169"/>
      <c r="O28" s="171"/>
    </row>
    <row r="29" spans="2:15" ht="45" customHeight="1" x14ac:dyDescent="0.25">
      <c r="B29" s="105" t="s">
        <v>195</v>
      </c>
      <c r="C29" s="186" t="s">
        <v>196</v>
      </c>
      <c r="D29" s="187"/>
      <c r="E29" s="187"/>
      <c r="F29" s="187"/>
      <c r="G29" s="187"/>
      <c r="H29" s="188"/>
      <c r="I29" s="186" t="s">
        <v>197</v>
      </c>
      <c r="J29" s="187"/>
      <c r="K29" s="187"/>
      <c r="L29" s="187"/>
      <c r="M29" s="187"/>
      <c r="N29" s="187"/>
      <c r="O29" s="188"/>
    </row>
    <row r="30" spans="2:15" ht="45" customHeight="1" x14ac:dyDescent="0.25">
      <c r="B30" s="105" t="s">
        <v>195</v>
      </c>
      <c r="C30" s="186" t="s">
        <v>198</v>
      </c>
      <c r="D30" s="187"/>
      <c r="E30" s="187"/>
      <c r="F30" s="187"/>
      <c r="G30" s="187"/>
      <c r="H30" s="188"/>
      <c r="I30" s="186" t="s">
        <v>199</v>
      </c>
      <c r="J30" s="187"/>
      <c r="K30" s="187"/>
      <c r="L30" s="187"/>
      <c r="M30" s="187"/>
      <c r="N30" s="187"/>
      <c r="O30" s="188"/>
    </row>
    <row r="31" spans="2:15" ht="45" customHeight="1" x14ac:dyDescent="0.25">
      <c r="B31" s="105" t="s">
        <v>195</v>
      </c>
      <c r="C31" s="186" t="s">
        <v>200</v>
      </c>
      <c r="D31" s="187"/>
      <c r="E31" s="187"/>
      <c r="F31" s="187"/>
      <c r="G31" s="187"/>
      <c r="H31" s="188"/>
      <c r="I31" s="186" t="s">
        <v>12</v>
      </c>
      <c r="J31" s="187"/>
      <c r="K31" s="187"/>
      <c r="L31" s="187"/>
      <c r="M31" s="187"/>
      <c r="N31" s="187"/>
      <c r="O31" s="188"/>
    </row>
    <row r="32" spans="2:15" ht="45" customHeight="1" x14ac:dyDescent="0.25">
      <c r="B32" s="105" t="s">
        <v>201</v>
      </c>
      <c r="C32" s="186" t="s">
        <v>202</v>
      </c>
      <c r="D32" s="187"/>
      <c r="E32" s="187"/>
      <c r="F32" s="187"/>
      <c r="G32" s="187"/>
      <c r="H32" s="188"/>
      <c r="I32" s="186" t="s">
        <v>189</v>
      </c>
      <c r="J32" s="187"/>
      <c r="K32" s="187"/>
      <c r="L32" s="187"/>
      <c r="M32" s="187"/>
      <c r="N32" s="187"/>
      <c r="O32" s="188"/>
    </row>
    <row r="33" spans="2:15" ht="45" customHeight="1" x14ac:dyDescent="0.25">
      <c r="B33" s="105" t="s">
        <v>195</v>
      </c>
      <c r="C33" s="186" t="s">
        <v>203</v>
      </c>
      <c r="D33" s="187"/>
      <c r="E33" s="187"/>
      <c r="F33" s="187"/>
      <c r="G33" s="187"/>
      <c r="H33" s="188"/>
      <c r="I33" s="186" t="s">
        <v>204</v>
      </c>
      <c r="J33" s="187"/>
      <c r="K33" s="187"/>
      <c r="L33" s="187"/>
      <c r="M33" s="187"/>
      <c r="N33" s="187"/>
      <c r="O33" s="188"/>
    </row>
    <row r="34" spans="2:15" ht="45" customHeight="1" x14ac:dyDescent="0.25">
      <c r="B34" s="105" t="s">
        <v>195</v>
      </c>
      <c r="C34" s="186" t="s">
        <v>203</v>
      </c>
      <c r="D34" s="187"/>
      <c r="E34" s="187"/>
      <c r="F34" s="187"/>
      <c r="G34" s="187"/>
      <c r="H34" s="188"/>
      <c r="I34" s="186" t="s">
        <v>205</v>
      </c>
      <c r="J34" s="187"/>
      <c r="K34" s="187"/>
      <c r="L34" s="187"/>
      <c r="M34" s="187"/>
      <c r="N34" s="187"/>
      <c r="O34" s="188"/>
    </row>
    <row r="35" spans="2:15" ht="45" customHeight="1" x14ac:dyDescent="0.25">
      <c r="B35" s="121"/>
      <c r="C35" s="190"/>
      <c r="D35" s="191"/>
      <c r="E35" s="191"/>
      <c r="F35" s="191"/>
      <c r="G35" s="191"/>
      <c r="H35" s="192"/>
      <c r="I35" s="190"/>
      <c r="J35" s="191"/>
      <c r="K35" s="191"/>
      <c r="L35" s="191"/>
      <c r="M35" s="191"/>
      <c r="N35" s="191"/>
      <c r="O35" s="192"/>
    </row>
    <row r="36" spans="2:15" ht="45" customHeight="1" x14ac:dyDescent="0.25">
      <c r="B36" s="124" t="s">
        <v>195</v>
      </c>
      <c r="C36" s="193" t="s">
        <v>206</v>
      </c>
      <c r="D36" s="193"/>
      <c r="E36" s="193"/>
      <c r="F36" s="193"/>
      <c r="G36" s="193"/>
      <c r="H36" s="193"/>
      <c r="I36" s="193" t="s">
        <v>207</v>
      </c>
      <c r="J36" s="193"/>
      <c r="K36" s="193"/>
      <c r="L36" s="193"/>
      <c r="M36" s="193"/>
      <c r="N36" s="193"/>
      <c r="O36" s="193"/>
    </row>
    <row r="38" spans="2:15" x14ac:dyDescent="0.25">
      <c r="B38" s="22" t="s">
        <v>175</v>
      </c>
      <c r="C38" s="152" t="s">
        <v>208</v>
      </c>
      <c r="D38" s="152"/>
      <c r="E38" s="152"/>
      <c r="F38" s="152"/>
      <c r="G38" s="152"/>
      <c r="H38" s="152"/>
      <c r="I38" s="153" t="s">
        <v>101</v>
      </c>
      <c r="J38" s="152"/>
      <c r="K38" s="152"/>
      <c r="L38" s="152"/>
      <c r="M38" s="152"/>
      <c r="N38" s="152"/>
      <c r="O38" s="154"/>
    </row>
    <row r="39" spans="2:15" ht="45" customHeight="1" x14ac:dyDescent="0.25">
      <c r="B39" s="11"/>
      <c r="C39" s="186"/>
      <c r="D39" s="187"/>
      <c r="E39" s="187"/>
      <c r="F39" s="187"/>
      <c r="G39" s="187"/>
      <c r="H39" s="188"/>
      <c r="I39" s="186"/>
      <c r="J39" s="187"/>
      <c r="K39" s="187"/>
      <c r="L39" s="187"/>
      <c r="M39" s="187"/>
      <c r="N39" s="187"/>
      <c r="O39" s="188"/>
    </row>
  </sheetData>
  <mergeCells count="59">
    <mergeCell ref="C6:H6"/>
    <mergeCell ref="I6:O6"/>
    <mergeCell ref="C9:H9"/>
    <mergeCell ref="I9:O9"/>
    <mergeCell ref="C12:H12"/>
    <mergeCell ref="I12:O12"/>
    <mergeCell ref="C8:H8"/>
    <mergeCell ref="I8:O8"/>
    <mergeCell ref="C7:H7"/>
    <mergeCell ref="I7:O7"/>
    <mergeCell ref="B2:O2"/>
    <mergeCell ref="C3:H3"/>
    <mergeCell ref="I3:O3"/>
    <mergeCell ref="C4:H4"/>
    <mergeCell ref="I4:O4"/>
    <mergeCell ref="C13:H13"/>
    <mergeCell ref="I13:O13"/>
    <mergeCell ref="C15:H15"/>
    <mergeCell ref="I15:O15"/>
    <mergeCell ref="C10:H10"/>
    <mergeCell ref="I10:O10"/>
    <mergeCell ref="C16:H16"/>
    <mergeCell ref="I16:O16"/>
    <mergeCell ref="C18:H18"/>
    <mergeCell ref="I18:O18"/>
    <mergeCell ref="C20:H20"/>
    <mergeCell ref="I20:O20"/>
    <mergeCell ref="C19:H19"/>
    <mergeCell ref="I19:O19"/>
    <mergeCell ref="C39:H39"/>
    <mergeCell ref="I39:O39"/>
    <mergeCell ref="C28:H28"/>
    <mergeCell ref="I28:O28"/>
    <mergeCell ref="C35:H35"/>
    <mergeCell ref="I35:O35"/>
    <mergeCell ref="C38:H38"/>
    <mergeCell ref="I38:O38"/>
    <mergeCell ref="C34:H34"/>
    <mergeCell ref="I34:O34"/>
    <mergeCell ref="C31:H31"/>
    <mergeCell ref="I31:O31"/>
    <mergeCell ref="C33:H33"/>
    <mergeCell ref="I33:O33"/>
    <mergeCell ref="C36:H36"/>
    <mergeCell ref="I36:O36"/>
    <mergeCell ref="C32:H32"/>
    <mergeCell ref="I32:O32"/>
    <mergeCell ref="C22:H22"/>
    <mergeCell ref="I22:O22"/>
    <mergeCell ref="C29:H29"/>
    <mergeCell ref="I29:O29"/>
    <mergeCell ref="C23:H23"/>
    <mergeCell ref="I23:O23"/>
    <mergeCell ref="C26:H26"/>
    <mergeCell ref="I26:O26"/>
    <mergeCell ref="C30:H30"/>
    <mergeCell ref="I30:O30"/>
    <mergeCell ref="C25:H25"/>
    <mergeCell ref="I25:O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Resource &amp; Narrative</vt:lpstr>
      <vt:lpstr>Metrics &amp; Milestones</vt:lpstr>
      <vt:lpstr>Resources</vt:lpstr>
      <vt:lpstr>Outreach &amp; Knowledge Sharing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kharron</cp:lastModifiedBy>
  <cp:revision/>
  <dcterms:created xsi:type="dcterms:W3CDTF">2020-06-24T08:48:21Z</dcterms:created>
  <dcterms:modified xsi:type="dcterms:W3CDTF">2021-09-28T13:36:57Z</dcterms:modified>
  <cp:category/>
  <cp:contentStatus/>
</cp:coreProperties>
</file>