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3460EB86-0D72-4D9C-863A-99C3F460949C}"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4" l="1"/>
  <c r="F42" i="4" s="1"/>
  <c r="D41" i="4"/>
  <c r="F41" i="4" s="1"/>
  <c r="F44" i="4" s="1"/>
  <c r="F45" i="4" s="1"/>
  <c r="F6" i="1" s="1"/>
  <c r="G6" i="1" s="1"/>
  <c r="D32" i="4"/>
  <c r="D34" i="4" s="1"/>
  <c r="D35" i="4" s="1"/>
  <c r="D31" i="4"/>
  <c r="E56" i="4"/>
  <c r="F65" i="4"/>
  <c r="F66" i="4"/>
  <c r="F67" i="4"/>
  <c r="F68" i="4"/>
  <c r="F69" i="4"/>
  <c r="F70" i="4"/>
  <c r="F71" i="4"/>
  <c r="F72" i="4"/>
  <c r="F73" i="4"/>
  <c r="F74" i="4"/>
  <c r="F75" i="4"/>
  <c r="F76" i="4"/>
  <c r="F77" i="4"/>
  <c r="F78" i="4"/>
  <c r="F79" i="4"/>
  <c r="F80" i="4"/>
  <c r="F81" i="4"/>
  <c r="F82" i="4"/>
  <c r="F83" i="4"/>
  <c r="F84" i="4"/>
  <c r="F85" i="4"/>
  <c r="F86" i="4"/>
  <c r="F87" i="4"/>
  <c r="F64" i="4"/>
  <c r="F60" i="4"/>
  <c r="F59" i="4"/>
  <c r="F58" i="4"/>
  <c r="F57" i="4"/>
  <c r="F56" i="4"/>
  <c r="F53" i="4"/>
  <c r="F50" i="4"/>
  <c r="F51" i="4"/>
  <c r="F52" i="4"/>
  <c r="F49" i="4"/>
  <c r="E44" i="4"/>
  <c r="C44" i="4"/>
  <c r="C45" i="4" s="1"/>
  <c r="F43" i="4"/>
  <c r="E39" i="4"/>
  <c r="D39" i="4"/>
  <c r="C39" i="4"/>
  <c r="E29" i="4"/>
  <c r="D29" i="4"/>
  <c r="C29" i="4"/>
  <c r="F29" i="4" s="1"/>
  <c r="E34" i="4"/>
  <c r="C34" i="4"/>
  <c r="F33" i="4"/>
  <c r="F31" i="4"/>
  <c r="E24" i="4"/>
  <c r="D24" i="4"/>
  <c r="C24" i="4"/>
  <c r="F24" i="4"/>
  <c r="F8" i="1" s="1"/>
  <c r="G8" i="1" s="1"/>
  <c r="F23" i="4"/>
  <c r="F22" i="4"/>
  <c r="F21" i="4"/>
  <c r="F17" i="4"/>
  <c r="F16" i="4"/>
  <c r="F15" i="4"/>
  <c r="F18" i="4"/>
  <c r="F7" i="1" s="1"/>
  <c r="G7" i="1" s="1"/>
  <c r="D18" i="4"/>
  <c r="E18" i="4"/>
  <c r="C18" i="4"/>
  <c r="F39" i="4"/>
  <c r="E45" i="4"/>
  <c r="E35" i="4"/>
  <c r="E11" i="4"/>
  <c r="D11" i="4"/>
  <c r="C11" i="4"/>
  <c r="D7" i="4"/>
  <c r="E7" i="4"/>
  <c r="C7" i="4"/>
  <c r="F9" i="4"/>
  <c r="F5" i="4"/>
  <c r="F7" i="4" s="1"/>
  <c r="F4" i="1" s="1"/>
  <c r="G4" i="1" s="1"/>
  <c r="F10" i="4"/>
  <c r="F11" i="4" s="1"/>
  <c r="F5" i="1" s="1"/>
  <c r="G5" i="1" s="1"/>
  <c r="F6" i="4"/>
  <c r="D44" i="4" l="1"/>
  <c r="D45" i="4" s="1"/>
  <c r="C35" i="4"/>
  <c r="F32" i="4"/>
  <c r="F34" i="4" s="1"/>
  <c r="F35" i="4" s="1"/>
</calcChain>
</file>

<file path=xl/sharedStrings.xml><?xml version="1.0" encoding="utf-8"?>
<sst xmlns="http://schemas.openxmlformats.org/spreadsheetml/2006/main" count="323" uniqueCount="210">
  <si>
    <t>Year</t>
  </si>
  <si>
    <t>Area</t>
  </si>
  <si>
    <t>ScotGrid</t>
  </si>
  <si>
    <t>Quarter</t>
  </si>
  <si>
    <t>Q2</t>
  </si>
  <si>
    <t>Reporter</t>
  </si>
  <si>
    <t>Month 1</t>
  </si>
  <si>
    <t>Month 2</t>
  </si>
  <si>
    <t>Month 3</t>
  </si>
  <si>
    <t>Durham</t>
  </si>
  <si>
    <t>Edinburgh</t>
  </si>
  <si>
    <t>Glasgow</t>
  </si>
  <si>
    <t>S.Skipsey</t>
  </si>
  <si>
    <t>Total</t>
  </si>
  <si>
    <t>Narrative</t>
  </si>
  <si>
    <t>Successes</t>
  </si>
  <si>
    <t>Problems</t>
  </si>
  <si>
    <t>Paul managed to ressurect a failed disk array for DPM.
Updated the ZFS Quota Script used for NFS shares.
For a short period, Durham had 100% of all the nodes online.
Core Network Switch failed but the redundant setup worked and caused ~1s downtime for reconvergance.</t>
  </si>
  <si>
    <t>Undersized SSDs in new nodes (480G) for ~45 cores is causing some atlas pilots to fail if they start together as they each require ~10-30G Storage.</t>
  </si>
  <si>
    <t>Have begun making out of warranty storage unstable.
Started work on setting up/installing RUCIO@Edinburgh.
Managed to restore Tier3 resources for grid/local use despite equipment relocation and networking changes.</t>
  </si>
  <si>
    <t>Discovering that not all industry tools are well documented such as Kubernetes.
Site A/R impacted by incomplete monitoring combined with probes determining storage as being under high load. (High load caused by hot-spotting in DPM 1.15)</t>
  </si>
  <si>
    <t>New compute and storage hardware was moved and installed in the data centre.  Compute hardware was commissioned, and additional Ceph disk nodes will be commissioned in due course.
Gareth left the ScotGrid team to become the Data Centre Manager during April.</t>
  </si>
  <si>
    <t>Risks</t>
  </si>
  <si>
    <t>Type</t>
  </si>
  <si>
    <t>Risk</t>
  </si>
  <si>
    <t>Mitigation</t>
  </si>
  <si>
    <t>Local COVID restrictions means 2 man working is advised against. Some issues may not be resolved if it requires a 2 man team. General access is also restricted and so issues may take longer to resolve.</t>
  </si>
  <si>
    <t>Just be patient.</t>
  </si>
  <si>
    <t>Additional loss of expertise due to staff leaving (again).
A/R risks due to not controlling all services relating to Tier2.
Aging storage at the site.</t>
  </si>
  <si>
    <t>More documentation needed across the site to avoid missing knowledge gaps building up.
Have comissioned additional services to supplement this to avoid A/R falling too low.
Working with ATLAS/DOMA-QoS to determine best use of storage.</t>
  </si>
  <si>
    <t>COVID and other delays mean migration to new DC is delayed.</t>
  </si>
  <si>
    <t>Focus on running both batch farms and storage pools for as long as possible.</t>
  </si>
  <si>
    <t>Objectives and Deliverables Last Quarter</t>
  </si>
  <si>
    <t>Due Date</t>
  </si>
  <si>
    <t>Objective/Deliverable</t>
  </si>
  <si>
    <t>Metric/Output</t>
  </si>
  <si>
    <t>Durham: Shared Fail2Ban Production Ready</t>
  </si>
  <si>
    <t>Waiting on Durham COSMA/DiRAC HPC and Durham ARC for our first "production" installs to finalise documentation.</t>
  </si>
  <si>
    <t>Durham: Investigate DPM/Dome Head Node issues; finalising on a C8 Build</t>
  </si>
  <si>
    <t>Durham: Join monitoring systems together, rebuild nagios. Make puppet maintain it.</t>
  </si>
  <si>
    <t>Puppet will maintain any system growth automatically.
New install of NAGIOS.
Systems will integrate together correctly.</t>
  </si>
  <si>
    <t>Q3</t>
  </si>
  <si>
    <t>ECDF: Provision new NFS server for Tier2</t>
  </si>
  <si>
    <t>New NFS server for Tier2. Likely will provision new
SLOG+ZIL device before deployment.</t>
  </si>
  <si>
    <t>Q3/Q4</t>
  </si>
  <si>
    <t>ECDF: Continue work on Out-Of-Warranty storage evaluation as part of DOMA-QoS</t>
  </si>
  <si>
    <t>QoS document on suitability of OOW storage for DOMA use</t>
  </si>
  <si>
    <t>ongoing</t>
  </si>
  <si>
    <t>ECDF: Continue to improve XCache monitoring
framework and improve ELK stack deployment</t>
  </si>
  <si>
    <t>Ongoing public improvements to monitoring systems for XCache and DUNE-RUCIO.</t>
  </si>
  <si>
    <t>ECDF: Improve documentation around monitoring
stack deployment for Tier2 use.</t>
  </si>
  <si>
    <t>Plan to write some short blog posts or similar going through details of deployment of ELK stack used for monitoring and pros/cons of various optimisations.</t>
  </si>
  <si>
    <t>ECDF: Evaluate monitoring solutions for RUCIO
endpoints and transfers.</t>
  </si>
  <si>
    <t>Evaluate different monitoring technologies such as those developed by IRIS/ESCAPE for different VOs and investigate where Edinburgh can contribute.</t>
  </si>
  <si>
    <t>Q2/Q3</t>
  </si>
  <si>
    <t>ECDF: vCHEP presentation on new GridPP
remote monitoring stack using XRootD-5.x</t>
  </si>
  <si>
    <t>vCHEP presentation on recent XCache monitoring work.</t>
  </si>
  <si>
    <t>Glasgow: vCHEP presentation on cluster automation</t>
  </si>
  <si>
    <t xml:space="preserve">vCHEP Presentation  </t>
  </si>
  <si>
    <t xml:space="preserve">Glasgow: Deploy HTTP/TPC production endpoint on Xrootd5.2.x </t>
  </si>
  <si>
    <t>Successful ATLAS TPC stress tests on production endpoint</t>
  </si>
  <si>
    <t xml:space="preserve">Glasgow: </t>
  </si>
  <si>
    <t>Glasgow: deploy new hardware procurement in datacentre</t>
  </si>
  <si>
    <t>Extended Ceph system capacity, resilience. (Decom of DPM services for ATLAS)</t>
  </si>
  <si>
    <t>Objectives and Deliverables This Quarter</t>
  </si>
  <si>
    <t>Glasgow: provision and commission new storage hardware in data centre</t>
  </si>
  <si>
    <t>Glasgow: make progress with tranche procurement</t>
  </si>
  <si>
    <t>Edinburgh: Setup RUCIO inside Kubernetes at Edinburgh which supports GridPP.</t>
  </si>
  <si>
    <t>Instructions for setting up RUCIO on Kubernetes with VO-x509 auth'n enabled.</t>
  </si>
  <si>
    <t>Edinburgh: Migrate Tier2 CO8 resources to Alma Linux</t>
  </si>
  <si>
    <t>CO8 installs will be supported beyond Q4-2021</t>
  </si>
  <si>
    <t>Edinburgh: Navigate coming university security policy changes for remote access.</t>
  </si>
  <si>
    <t>Still be able to access GridPP reources for administration remotely as university changes security policy and firewall configs.</t>
  </si>
  <si>
    <t>Metrics</t>
  </si>
  <si>
    <t>Key - Metrics</t>
  </si>
  <si>
    <t>WP</t>
  </si>
  <si>
    <t>ID</t>
  </si>
  <si>
    <t>Target</t>
  </si>
  <si>
    <t>Margin</t>
  </si>
  <si>
    <t>Current</t>
  </si>
  <si>
    <t>Status</t>
  </si>
  <si>
    <t>Description</t>
  </si>
  <si>
    <t>Comments</t>
  </si>
  <si>
    <t>Colour</t>
  </si>
  <si>
    <t>Code</t>
  </si>
  <si>
    <t>1b</t>
  </si>
  <si>
    <t>% of WLCG Pledged CPU Available - ScotGrid</t>
  </si>
  <si>
    <t>Metric OK</t>
  </si>
  <si>
    <t>MOK</t>
  </si>
  <si>
    <t>% of WLCG Pledged Disk Available - ScotGrid</t>
  </si>
  <si>
    <t>Metric Clost to Target</t>
  </si>
  <si>
    <t>MCT</t>
  </si>
  <si>
    <t>% CPU Utilisation (Wall Clock) - ScotGrid</t>
  </si>
  <si>
    <t>Metric not OK</t>
  </si>
  <si>
    <t>MFL</t>
  </si>
  <si>
    <t xml:space="preserve">Average Argo Availability - ScotGrid </t>
  </si>
  <si>
    <t>Metric with no Target</t>
  </si>
  <si>
    <t>MNO</t>
  </si>
  <si>
    <t xml:space="preserve">Average Argo Reliability - ScotGrid </t>
  </si>
  <si>
    <t xml:space="preserve">Please fill in all fields highlighed in </t>
  </si>
  <si>
    <t>Capacities</t>
  </si>
  <si>
    <t>Notes</t>
  </si>
  <si>
    <t>CPU Available (HS06)</t>
  </si>
  <si>
    <t>Pledge figures are given and agreed at the start of each GridPP year (April) by local PI</t>
  </si>
  <si>
    <t>CPU Pledged (HS06)</t>
  </si>
  <si>
    <t>(plus 10% for other Vos)</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</si>
  <si>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</si>
  <si>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</si>
  <si>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</si>
  <si>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</si>
  <si>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</si>
  <si>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</si>
  <si>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</si>
  <si>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</si>
  <si>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</si>
  <si>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</si>
  <si>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</si>
  <si>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</si>
  <si>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</si>
  <si>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</si>
  <si>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</si>
  <si>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https://accounting.egi.eu/tier2/federation/ScotGrid/normcpu/SITE/DATE/2021/1/2021/3/all/localinfrajobs/</t>
  </si>
  <si>
    <t>Hours per quarter:</t>
  </si>
  <si>
    <t>Q1: 2160/2184 (if leap year)</t>
  </si>
  <si>
    <t>Q2: 2184</t>
  </si>
  <si>
    <t>Q3: 2208</t>
  </si>
  <si>
    <t>Total:</t>
  </si>
  <si>
    <t>Q4: 2208</t>
  </si>
  <si>
    <t>% Utilisation</t>
  </si>
  <si>
    <t>ECDF cloud reporting missing for Q2, numbers have been requested from uVic but no reply as of 01/08/21</t>
  </si>
  <si>
    <t>WallClock Hours (HS06)</t>
  </si>
  <si>
    <t>WallClock time available from link below:</t>
  </si>
  <si>
    <t>https://accounting.egi.eu/tier2/federation/ScotGrid/normelap_processors/SITE/DATE/2021/1/2020/3/all/localinfrajobs/</t>
  </si>
  <si>
    <t>ECDF cloud wallclock  = (1.046 * CPU hours based on historical performance)</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</si>
  <si>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</si>
  <si>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</si>
  <si>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</si>
  <si>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</si>
  <si>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</si>
  <si>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</si>
  <si>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</si>
  <si>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</si>
  <si>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</si>
  <si>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</si>
  <si>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</si>
  <si>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</si>
  <si>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</si>
  <si>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</si>
  <si>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cernatschool.org</t>
  </si>
  <si>
    <t>https://accounting.egi.eu/tier2/federation/ScotGrid/njobs/VO/DATE/2021/1/2021/3/all/localinfrajobs/</t>
  </si>
  <si>
    <t>clas12</t>
  </si>
  <si>
    <t>This includes all VOs that have run at least one job at the distributed Tier-2 in the last Quarter and are deemed to be supported.</t>
  </si>
  <si>
    <t>comet.j-parc.jp</t>
  </si>
  <si>
    <t>If you have other VOs that are supported, use storage and may not have run in the last quarter please include them also.</t>
  </si>
  <si>
    <t>dune</t>
  </si>
  <si>
    <t>gridpp</t>
  </si>
  <si>
    <t>hyperk.org</t>
  </si>
  <si>
    <t>ilc</t>
  </si>
  <si>
    <t>iris.ac.uk</t>
  </si>
  <si>
    <t>lhcb</t>
  </si>
  <si>
    <t>lsst</t>
  </si>
  <si>
    <t>lz</t>
  </si>
  <si>
    <t>magrid</t>
  </si>
  <si>
    <t>mice</t>
  </si>
  <si>
    <t>na62.vo.gridpp.ac.uk</t>
  </si>
  <si>
    <t>ops</t>
  </si>
  <si>
    <t>pheno</t>
  </si>
  <si>
    <t>skatelescope.eu</t>
  </si>
  <si>
    <t>snoplus.snolab.ca</t>
  </si>
  <si>
    <t>solidexperiment.org</t>
  </si>
  <si>
    <t>t2k.org</t>
  </si>
  <si>
    <t>vo.moedal.org</t>
  </si>
  <si>
    <t>vo.northgrid.ac.uk</t>
  </si>
  <si>
    <t>vo.scotgrid.ac.uk</t>
  </si>
  <si>
    <t>Outreach &amp; Knowledge Exchange - ResearchFish Inputs</t>
  </si>
  <si>
    <t>Date</t>
  </si>
  <si>
    <t>Publications</t>
  </si>
  <si>
    <t>Collaborations</t>
  </si>
  <si>
    <t>Ongoing</t>
  </si>
  <si>
    <t>LSST, Escape, astro</t>
  </si>
  <si>
    <t>Rob assisting astro people in Edinburgh with grid usage.</t>
  </si>
  <si>
    <t>LZ</t>
  </si>
  <si>
    <t>ECDF aiding in moving some workloads to the Grid.</t>
  </si>
  <si>
    <t>DUNE</t>
  </si>
  <si>
    <t>Provided effort into DUNE RUCIO deployment and data management</t>
  </si>
  <si>
    <t>Imaging Centre of Excellence / Glasgow Uni / NHS</t>
  </si>
  <si>
    <t>Durham - Provided support to Jon Trinder to get a Shared Fail2Ban instace installed on their systems, working with Jon to improve some of the codebase and iron out pre-production bugs.</t>
  </si>
  <si>
    <t>Further Funding (e.g. External Funding)</t>
  </si>
  <si>
    <t>Destination of Ex. Staff</t>
  </si>
  <si>
    <t>Gareth Roy</t>
  </si>
  <si>
    <t>Gareth left the Glasgow team to become the Data Centre Manager within IT Services.</t>
  </si>
  <si>
    <t>Dissemmination Events</t>
  </si>
  <si>
    <t>Intellectual Property</t>
  </si>
  <si>
    <t>Spin out companies</t>
  </si>
  <si>
    <t>Roles Held on Committees and Boards</t>
  </si>
  <si>
    <t>Present</t>
  </si>
  <si>
    <t>UK Members of DPM Collaboration</t>
  </si>
  <si>
    <t xml:space="preserve">UK Data Storage (S. Skipsey) </t>
  </si>
  <si>
    <t>HTTP Deployment Working Group</t>
  </si>
  <si>
    <t xml:space="preserve"> S. Skipsey </t>
  </si>
  <si>
    <t>Member of Tier-2 Evolution Working Group</t>
  </si>
  <si>
    <t>– April 2021</t>
  </si>
  <si>
    <t>WLCG Sytem Performance and Cost Modelling WG</t>
  </si>
  <si>
    <t>Member of WLCG SOC WG</t>
  </si>
  <si>
    <t>Adam Boutcher</t>
  </si>
  <si>
    <t>Paul Clark</t>
  </si>
  <si>
    <t>Member of the WLCG DOMA-QoS WG</t>
  </si>
  <si>
    <t>Robert Currie</t>
  </si>
  <si>
    <t>Other Outputs and Knowledge Exchange</t>
  </si>
  <si>
    <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</si>
</sst>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11"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
      <sz val="11"/>
      <color rgb="FF000000"/>
      <name val="Calibri"/>
      <family val="2"/>
    </font>
    <font>
      <b/>
      <u/>
      <sz val="11"/>
      <color theme="10"/>
      <name val="Calibri"/>
      <family val="2"/>
      <scheme val="minor"/>
    </font>
  </fonts>
  <fills count="12">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95">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11" xfId="0" applyBorder="1"/>
    <xf numFmtId="0" fontId="0" fillId="0" borderId="12" xfId="0" applyBorder="1"/>
    <xf numFmtId="0" fontId="0" fillId="0" borderId="6" xfId="0" applyBorder="1"/>
    <xf numFmtId="0" fontId="2" fillId="0" borderId="0" xfId="0" applyFont="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5" fontId="0" fillId="0" borderId="7" xfId="0" applyNumberFormat="1" applyBorder="1" applyAlignment="1">
      <alignment horizontal="center"/>
    </xf>
    <xf numFmtId="166" fontId="3" fillId="0" borderId="9" xfId="0" applyNumberFormat="1" applyFont="1" applyBorder="1" applyAlignment="1">
      <alignment horizont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Border="1" applyAlignment="1">
      <alignment horizontal="center"/>
    </xf>
    <xf numFmtId="0" fontId="6" fillId="0" borderId="0" xfId="0" applyFont="1" applyAlignment="1">
      <alignment horizontal="center"/>
    </xf>
    <xf numFmtId="166" fontId="3" fillId="0" borderId="6" xfId="0" applyNumberFormat="1" applyFont="1" applyBorder="1" applyAlignment="1">
      <alignment horizontal="center"/>
    </xf>
    <xf numFmtId="10" fontId="5" fillId="0" borderId="7" xfId="0" applyNumberFormat="1" applyFont="1" applyBorder="1" applyAlignment="1">
      <alignment horizontal="center"/>
    </xf>
    <xf numFmtId="0" fontId="6" fillId="0" borderId="11" xfId="0" applyFont="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0" fontId="0" fillId="0" borderId="18" xfId="0"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17" fontId="0" fillId="0" borderId="12" xfId="0" applyNumberFormat="1" applyBorder="1" applyAlignment="1">
      <alignment horizontal="center" vertical="center"/>
    </xf>
    <xf numFmtId="0" fontId="0" fillId="0" borderId="12" xfId="0" applyBorder="1" applyAlignment="1">
      <alignment horizontal="center" vertical="center"/>
    </xf>
    <xf numFmtId="17" fontId="0" fillId="0" borderId="0" xfId="0" applyNumberFormat="1"/>
    <xf numFmtId="17" fontId="0" fillId="0" borderId="11" xfId="0" applyNumberFormat="1" applyBorder="1" applyAlignment="1">
      <alignment horizontal="center" vertical="center"/>
    </xf>
    <xf numFmtId="17" fontId="0" fillId="0" borderId="19" xfId="0" applyNumberFormat="1" applyBorder="1" applyAlignment="1">
      <alignment horizontal="center" vertical="center"/>
    </xf>
    <xf numFmtId="17" fontId="0" fillId="0" borderId="4" xfId="0" applyNumberFormat="1" applyBorder="1" applyAlignment="1">
      <alignment horizontal="center" vertical="center" wrapText="1"/>
    </xf>
    <xf numFmtId="0" fontId="0" fillId="11" borderId="0" xfId="0" applyFill="1" applyAlignment="1">
      <alignment horizontal="center"/>
    </xf>
    <xf numFmtId="16" fontId="9" fillId="0" borderId="12" xfId="0" applyNumberFormat="1" applyFont="1" applyBorder="1" applyAlignment="1">
      <alignment wrapText="1"/>
    </xf>
    <xf numFmtId="15" fontId="0" fillId="0" borderId="7" xfId="0" applyNumberFormat="1" applyBorder="1" applyAlignment="1">
      <alignment vertical="center"/>
    </xf>
    <xf numFmtId="15" fontId="0" fillId="0" borderId="4" xfId="0" applyNumberFormat="1" applyBorder="1" applyAlignment="1">
      <alignment vertical="center"/>
    </xf>
    <xf numFmtId="0" fontId="10" fillId="0" borderId="6" xfId="2" applyFont="1" applyBorder="1"/>
    <xf numFmtId="17" fontId="0" fillId="0" borderId="13" xfId="0" applyNumberFormat="1" applyBorder="1" applyAlignment="1">
      <alignment horizontal="center"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14" fontId="0" fillId="0" borderId="12" xfId="0" applyNumberFormat="1" applyBorder="1" applyAlignment="1">
      <alignment vertical="center"/>
    </xf>
    <xf numFmtId="0" fontId="2" fillId="2" borderId="13" xfId="0" applyFont="1" applyFill="1" applyBorder="1" applyAlignment="1">
      <alignment horizontal="center"/>
    </xf>
    <xf numFmtId="0" fontId="2" fillId="2" borderId="8" xfId="0" applyFont="1" applyFill="1" applyBorder="1" applyAlignment="1">
      <alignment horizontal="center"/>
    </xf>
    <xf numFmtId="0" fontId="0" fillId="0" borderId="11" xfId="0"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left" vertical="center" wrapText="1"/>
    </xf>
    <xf numFmtId="0" fontId="9" fillId="0" borderId="1" xfId="0" applyFont="1" applyBorder="1" applyAlignment="1">
      <alignment wrapText="1"/>
    </xf>
    <xf numFmtId="0" fontId="9" fillId="0" borderId="2" xfId="0" applyFont="1" applyBorder="1" applyAlignment="1">
      <alignment wrapText="1"/>
    </xf>
    <xf numFmtId="0" fontId="9" fillId="0" borderId="18" xfId="0" applyFont="1" applyBorder="1" applyAlignment="1">
      <alignment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18" xfId="0" applyBorder="1" applyAlignment="1">
      <alignment horizontal="left" vertical="center" wrapText="1"/>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0" fillId="0" borderId="19" xfId="0" applyBorder="1" applyAlignment="1">
      <alignment horizontal="left" vertical="center" wrapText="1"/>
    </xf>
    <xf numFmtId="0" fontId="0" fillId="0" borderId="19" xfId="0" applyBorder="1" applyAlignment="1">
      <alignment horizontal="left" vertic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3" fillId="0" borderId="0" xfId="0" applyFont="1" applyAlignment="1">
      <alignment horizontal="center" wrapText="1"/>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0" fillId="0" borderId="11" xfId="0" applyBorder="1" applyAlignment="1">
      <alignment horizontal="center" vertical="center" wrapText="1"/>
    </xf>
    <xf numFmtId="0" fontId="0" fillId="0" borderId="0" xfId="0"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wrapText="1"/>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Alignment="1">
      <alignment horizontal="center"/>
    </xf>
    <xf numFmtId="0" fontId="0" fillId="0" borderId="11" xfId="0"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2" borderId="18" xfId="0" applyFont="1" applyFill="1"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cotGrid/normelap_processors/SITE/DATE/2021/1/2020/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ScotGrid/normcpu/SITE/DATE/2021/1/2021/3/all/localinfrajobs/" TargetMode="External"/><Relationship Id="rId4" Type="http://schemas.openxmlformats.org/officeDocument/2006/relationships/hyperlink" Target="https://accounting.egi.eu/tier2/federation/ScotGrid/njobs/VO/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O51"/>
  <sheetViews>
    <sheetView tabSelected="1" workbookViewId="0">
      <selection activeCell="E4" sqref="E4"/>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5" x14ac:dyDescent="0.25">
      <c r="B2" s="4" t="s">
        <v>0</v>
      </c>
      <c r="C2" s="14">
        <v>2021</v>
      </c>
      <c r="D2" s="120" t="s">
        <v>1</v>
      </c>
      <c r="E2" s="155" t="s">
        <v>2</v>
      </c>
      <c r="F2" s="155"/>
    </row>
    <row r="3" spans="2:15" x14ac:dyDescent="0.25">
      <c r="B3" s="4" t="s">
        <v>3</v>
      </c>
      <c r="C3" s="14" t="s">
        <v>4</v>
      </c>
      <c r="D3" s="120" t="s">
        <v>5</v>
      </c>
      <c r="E3" s="155" t="s">
        <v>209</v>
      </c>
      <c r="F3" s="155"/>
      <c r="H3"/>
      <c r="I3"/>
      <c r="J3"/>
    </row>
    <row r="4" spans="2:15" x14ac:dyDescent="0.25">
      <c r="B4" s="18"/>
      <c r="C4" s="2"/>
      <c r="D4" s="18"/>
    </row>
    <row r="5" spans="2:15" x14ac:dyDescent="0.25">
      <c r="M5" s="165"/>
      <c r="N5" s="165"/>
      <c r="O5" s="165"/>
    </row>
    <row r="6" spans="2:15" x14ac:dyDescent="0.25">
      <c r="B6" s="162" t="s">
        <v>14</v>
      </c>
      <c r="C6" s="163"/>
      <c r="D6" s="163"/>
      <c r="E6" s="163"/>
      <c r="F6" s="163"/>
      <c r="G6" s="163"/>
      <c r="H6" s="163"/>
      <c r="I6" s="163"/>
      <c r="J6" s="164"/>
    </row>
    <row r="7" spans="2:15" x14ac:dyDescent="0.25">
      <c r="B7" s="19" t="s">
        <v>1</v>
      </c>
      <c r="C7" s="159" t="s">
        <v>15</v>
      </c>
      <c r="D7" s="159"/>
      <c r="E7" s="159"/>
      <c r="F7" s="160" t="s">
        <v>16</v>
      </c>
      <c r="G7" s="159"/>
      <c r="H7" s="159"/>
      <c r="I7" s="159"/>
      <c r="J7" s="161"/>
    </row>
    <row r="8" spans="2:15" ht="99.75" customHeight="1" x14ac:dyDescent="0.25">
      <c r="B8" s="11" t="s">
        <v>9</v>
      </c>
      <c r="C8" s="132" t="s">
        <v>17</v>
      </c>
      <c r="D8" s="142"/>
      <c r="E8" s="143"/>
      <c r="F8" s="132" t="s">
        <v>18</v>
      </c>
      <c r="G8" s="142"/>
      <c r="H8" s="142"/>
      <c r="I8" s="142"/>
      <c r="J8" s="143"/>
    </row>
    <row r="9" spans="2:15" ht="132.75" customHeight="1" x14ac:dyDescent="0.25">
      <c r="B9" s="11" t="s">
        <v>10</v>
      </c>
      <c r="C9" s="132" t="s">
        <v>19</v>
      </c>
      <c r="D9" s="142"/>
      <c r="E9" s="143"/>
      <c r="F9" s="132" t="s">
        <v>20</v>
      </c>
      <c r="G9" s="142"/>
      <c r="H9" s="142"/>
      <c r="I9" s="142"/>
      <c r="J9" s="143"/>
    </row>
    <row r="10" spans="2:15" ht="99.75" customHeight="1" x14ac:dyDescent="0.25">
      <c r="B10" s="11" t="s">
        <v>11</v>
      </c>
      <c r="C10" s="132" t="s">
        <v>21</v>
      </c>
      <c r="D10" s="142"/>
      <c r="E10" s="143"/>
      <c r="F10" s="132"/>
      <c r="G10" s="142"/>
      <c r="H10" s="142"/>
      <c r="I10" s="142"/>
      <c r="J10" s="143"/>
    </row>
    <row r="11" spans="2:15" x14ac:dyDescent="0.25">
      <c r="C11" s="2"/>
      <c r="D11" s="2"/>
    </row>
    <row r="12" spans="2:15" x14ac:dyDescent="0.25">
      <c r="C12" s="2"/>
      <c r="D12" s="2"/>
    </row>
    <row r="13" spans="2:15" x14ac:dyDescent="0.25">
      <c r="B13" s="166" t="s">
        <v>22</v>
      </c>
      <c r="C13" s="167"/>
      <c r="D13" s="167"/>
      <c r="E13" s="167"/>
      <c r="F13" s="167"/>
      <c r="G13" s="167"/>
      <c r="H13" s="167"/>
      <c r="I13" s="167"/>
      <c r="J13" s="168"/>
    </row>
    <row r="14" spans="2:15" x14ac:dyDescent="0.25">
      <c r="B14" s="20" t="s">
        <v>23</v>
      </c>
      <c r="C14" s="169" t="s">
        <v>24</v>
      </c>
      <c r="D14" s="169"/>
      <c r="E14" s="169"/>
      <c r="F14" s="170" t="s">
        <v>25</v>
      </c>
      <c r="G14" s="169"/>
      <c r="H14" s="169"/>
      <c r="I14" s="169"/>
      <c r="J14" s="171"/>
    </row>
    <row r="15" spans="2:15" ht="120.75" customHeight="1" x14ac:dyDescent="0.25">
      <c r="B15" s="11" t="s">
        <v>9</v>
      </c>
      <c r="C15" s="132" t="s">
        <v>26</v>
      </c>
      <c r="D15" s="142"/>
      <c r="E15" s="143"/>
      <c r="F15" s="132" t="s">
        <v>27</v>
      </c>
      <c r="G15" s="142"/>
      <c r="H15" s="142"/>
      <c r="I15" s="142"/>
      <c r="J15" s="143"/>
    </row>
    <row r="16" spans="2:15" ht="122.25" customHeight="1" x14ac:dyDescent="0.25">
      <c r="B16" s="11" t="s">
        <v>10</v>
      </c>
      <c r="C16" s="132" t="s">
        <v>28</v>
      </c>
      <c r="D16" s="142"/>
      <c r="E16" s="143"/>
      <c r="F16" s="132" t="s">
        <v>29</v>
      </c>
      <c r="G16" s="142"/>
      <c r="H16" s="142"/>
      <c r="I16" s="142"/>
      <c r="J16" s="143"/>
    </row>
    <row r="17" spans="2:10" ht="60" customHeight="1" x14ac:dyDescent="0.25">
      <c r="B17" s="11" t="s">
        <v>11</v>
      </c>
      <c r="C17" s="132" t="s">
        <v>30</v>
      </c>
      <c r="D17" s="142"/>
      <c r="E17" s="143"/>
      <c r="F17" s="132" t="s">
        <v>31</v>
      </c>
      <c r="G17" s="142"/>
      <c r="H17" s="142"/>
      <c r="I17" s="142"/>
      <c r="J17" s="143"/>
    </row>
    <row r="20" spans="2:10" x14ac:dyDescent="0.25">
      <c r="B20" s="147" t="s">
        <v>32</v>
      </c>
      <c r="C20" s="148"/>
      <c r="D20" s="148"/>
      <c r="E20" s="148"/>
      <c r="F20" s="148"/>
      <c r="G20" s="148"/>
      <c r="H20" s="148"/>
      <c r="I20" s="148"/>
      <c r="J20" s="149"/>
    </row>
    <row r="21" spans="2:10" x14ac:dyDescent="0.25">
      <c r="B21" s="21" t="s">
        <v>33</v>
      </c>
      <c r="C21" s="144" t="s">
        <v>34</v>
      </c>
      <c r="D21" s="144"/>
      <c r="E21" s="144"/>
      <c r="F21" s="145" t="s">
        <v>35</v>
      </c>
      <c r="G21" s="144"/>
      <c r="H21" s="144"/>
      <c r="I21" s="144"/>
      <c r="J21" s="146"/>
    </row>
    <row r="22" spans="2:10" ht="60" customHeight="1" x14ac:dyDescent="0.25">
      <c r="B22" s="104"/>
      <c r="C22" s="129" t="s">
        <v>36</v>
      </c>
      <c r="D22" s="130"/>
      <c r="E22" s="130"/>
      <c r="F22" s="138" t="s">
        <v>37</v>
      </c>
      <c r="G22" s="133"/>
      <c r="H22" s="133"/>
      <c r="I22" s="133"/>
      <c r="J22" s="134"/>
    </row>
    <row r="23" spans="2:10" ht="60" customHeight="1" x14ac:dyDescent="0.25">
      <c r="B23" s="104"/>
      <c r="C23" s="129" t="s">
        <v>38</v>
      </c>
      <c r="D23" s="130"/>
      <c r="E23" s="130"/>
      <c r="F23" s="138"/>
      <c r="G23" s="133"/>
      <c r="H23" s="133"/>
      <c r="I23" s="133"/>
      <c r="J23" s="134"/>
    </row>
    <row r="24" spans="2:10" ht="60" customHeight="1" x14ac:dyDescent="0.25">
      <c r="B24" s="104"/>
      <c r="C24" s="132" t="s">
        <v>39</v>
      </c>
      <c r="D24" s="142"/>
      <c r="E24" s="143"/>
      <c r="F24" s="139" t="s">
        <v>40</v>
      </c>
      <c r="G24" s="140"/>
      <c r="H24" s="140"/>
      <c r="I24" s="140"/>
      <c r="J24" s="141"/>
    </row>
    <row r="25" spans="2:10" ht="60" customHeight="1" x14ac:dyDescent="0.25">
      <c r="B25" s="111" t="s">
        <v>41</v>
      </c>
      <c r="C25" s="129" t="s">
        <v>42</v>
      </c>
      <c r="D25" s="130"/>
      <c r="E25" s="130"/>
      <c r="F25" s="129" t="s">
        <v>43</v>
      </c>
      <c r="G25" s="130"/>
      <c r="H25" s="130"/>
      <c r="I25" s="130"/>
      <c r="J25" s="131"/>
    </row>
    <row r="26" spans="2:10" ht="60" customHeight="1" x14ac:dyDescent="0.25">
      <c r="B26" s="104" t="s">
        <v>44</v>
      </c>
      <c r="C26" s="132" t="s">
        <v>45</v>
      </c>
      <c r="D26" s="133"/>
      <c r="E26" s="134"/>
      <c r="F26" s="135" t="s">
        <v>46</v>
      </c>
      <c r="G26" s="136"/>
      <c r="H26" s="136"/>
      <c r="I26" s="136"/>
      <c r="J26" s="137"/>
    </row>
    <row r="27" spans="2:10" ht="60" customHeight="1" x14ac:dyDescent="0.25">
      <c r="B27" s="104" t="s">
        <v>47</v>
      </c>
      <c r="C27" s="132" t="s">
        <v>48</v>
      </c>
      <c r="D27" s="133"/>
      <c r="E27" s="134"/>
      <c r="F27" s="132" t="s">
        <v>49</v>
      </c>
      <c r="G27" s="133"/>
      <c r="H27" s="133"/>
      <c r="I27" s="133"/>
      <c r="J27" s="134"/>
    </row>
    <row r="28" spans="2:10" ht="60" customHeight="1" x14ac:dyDescent="0.25">
      <c r="B28" s="107" t="s">
        <v>41</v>
      </c>
      <c r="C28" s="139" t="s">
        <v>50</v>
      </c>
      <c r="D28" s="140"/>
      <c r="E28" s="141"/>
      <c r="F28" s="139" t="s">
        <v>51</v>
      </c>
      <c r="G28" s="140"/>
      <c r="H28" s="140"/>
      <c r="I28" s="140"/>
      <c r="J28" s="141"/>
    </row>
    <row r="29" spans="2:10" ht="60" customHeight="1" x14ac:dyDescent="0.25">
      <c r="B29" s="108" t="s">
        <v>41</v>
      </c>
      <c r="C29" s="150" t="s">
        <v>52</v>
      </c>
      <c r="D29" s="151"/>
      <c r="E29" s="151"/>
      <c r="F29" s="150" t="s">
        <v>53</v>
      </c>
      <c r="G29" s="151"/>
      <c r="H29" s="151"/>
      <c r="I29" s="151"/>
      <c r="J29" s="151"/>
    </row>
    <row r="30" spans="2:10" ht="60" customHeight="1" x14ac:dyDescent="0.25">
      <c r="B30" s="108" t="s">
        <v>54</v>
      </c>
      <c r="C30" s="150" t="s">
        <v>55</v>
      </c>
      <c r="D30" s="151"/>
      <c r="E30" s="151"/>
      <c r="F30" s="150" t="s">
        <v>56</v>
      </c>
      <c r="G30" s="151"/>
      <c r="H30" s="151"/>
      <c r="I30" s="151"/>
      <c r="J30" s="151"/>
    </row>
    <row r="31" spans="2:10" ht="60" customHeight="1" x14ac:dyDescent="0.25">
      <c r="B31" s="108" t="s">
        <v>54</v>
      </c>
      <c r="C31" s="125" t="s">
        <v>57</v>
      </c>
      <c r="D31" s="126"/>
      <c r="E31" s="127"/>
      <c r="F31" s="125" t="s">
        <v>58</v>
      </c>
      <c r="G31" s="126"/>
      <c r="H31" s="126"/>
      <c r="I31" s="126"/>
      <c r="J31" s="127"/>
    </row>
    <row r="32" spans="2:10" ht="33.75" customHeight="1" x14ac:dyDescent="0.25">
      <c r="B32" s="108" t="s">
        <v>4</v>
      </c>
      <c r="C32" s="125" t="s">
        <v>59</v>
      </c>
      <c r="D32" s="126"/>
      <c r="E32" s="127"/>
      <c r="F32" s="125" t="s">
        <v>60</v>
      </c>
      <c r="G32" s="126"/>
      <c r="H32" s="126"/>
      <c r="I32" s="126"/>
      <c r="J32" s="127"/>
    </row>
    <row r="33" spans="2:10" x14ac:dyDescent="0.25">
      <c r="B33" s="108"/>
      <c r="C33" s="125" t="s">
        <v>61</v>
      </c>
      <c r="D33" s="126"/>
      <c r="E33" s="127"/>
      <c r="F33" s="125"/>
      <c r="G33" s="126"/>
      <c r="H33" s="126"/>
      <c r="I33" s="126"/>
      <c r="J33" s="127"/>
    </row>
    <row r="34" spans="2:10" ht="36.75" customHeight="1" x14ac:dyDescent="0.25">
      <c r="B34" s="109" t="s">
        <v>4</v>
      </c>
      <c r="C34" s="128" t="s">
        <v>62</v>
      </c>
      <c r="D34" s="128"/>
      <c r="E34" s="128"/>
      <c r="F34" s="128" t="s">
        <v>63</v>
      </c>
      <c r="G34" s="128"/>
      <c r="H34" s="128"/>
      <c r="I34" s="128"/>
      <c r="J34" s="128"/>
    </row>
    <row r="35" spans="2:10" x14ac:dyDescent="0.25">
      <c r="B35" s="115"/>
      <c r="C35" s="116"/>
      <c r="D35" s="116"/>
      <c r="E35" s="116"/>
      <c r="F35" s="116"/>
      <c r="G35" s="116"/>
      <c r="H35" s="116"/>
      <c r="I35" s="116"/>
      <c r="J35" s="117"/>
    </row>
    <row r="36" spans="2:10" x14ac:dyDescent="0.25">
      <c r="B36" s="152" t="s">
        <v>64</v>
      </c>
      <c r="C36" s="152"/>
      <c r="D36" s="152"/>
      <c r="E36" s="152"/>
      <c r="F36" s="152"/>
      <c r="G36" s="152"/>
      <c r="H36" s="152"/>
      <c r="I36" s="152"/>
      <c r="J36" s="152"/>
    </row>
    <row r="37" spans="2:10" x14ac:dyDescent="0.25">
      <c r="B37" s="22" t="s">
        <v>33</v>
      </c>
      <c r="C37" s="152" t="s">
        <v>34</v>
      </c>
      <c r="D37" s="152"/>
      <c r="E37" s="152"/>
      <c r="F37" s="153" t="s">
        <v>35</v>
      </c>
      <c r="G37" s="152"/>
      <c r="H37" s="152"/>
      <c r="I37" s="152"/>
      <c r="J37" s="154"/>
    </row>
    <row r="38" spans="2:10" ht="60" customHeight="1" x14ac:dyDescent="0.25">
      <c r="B38" s="104"/>
      <c r="C38" s="129" t="s">
        <v>36</v>
      </c>
      <c r="D38" s="130"/>
      <c r="E38" s="130"/>
      <c r="F38" s="138" t="s">
        <v>37</v>
      </c>
      <c r="G38" s="133"/>
      <c r="H38" s="133"/>
      <c r="I38" s="133"/>
      <c r="J38" s="134"/>
    </row>
    <row r="39" spans="2:10" ht="60" customHeight="1" x14ac:dyDescent="0.25">
      <c r="B39" s="104"/>
      <c r="C39" s="129" t="s">
        <v>38</v>
      </c>
      <c r="D39" s="130"/>
      <c r="E39" s="130"/>
      <c r="F39" s="138"/>
      <c r="G39" s="133"/>
      <c r="H39" s="133"/>
      <c r="I39" s="133"/>
      <c r="J39" s="134"/>
    </row>
    <row r="40" spans="2:10" ht="60" customHeight="1" x14ac:dyDescent="0.25">
      <c r="B40" s="104"/>
      <c r="C40" s="132" t="s">
        <v>39</v>
      </c>
      <c r="D40" s="142"/>
      <c r="E40" s="143"/>
      <c r="F40" s="139" t="s">
        <v>40</v>
      </c>
      <c r="G40" s="140"/>
      <c r="H40" s="140"/>
      <c r="I40" s="140"/>
      <c r="J40" s="141"/>
    </row>
    <row r="41" spans="2:10" ht="60" customHeight="1" x14ac:dyDescent="0.25">
      <c r="B41" s="111"/>
      <c r="C41" s="128" t="s">
        <v>65</v>
      </c>
      <c r="D41" s="128"/>
      <c r="E41" s="128"/>
      <c r="F41" s="129"/>
      <c r="G41" s="130"/>
      <c r="H41" s="130"/>
      <c r="I41" s="130"/>
      <c r="J41" s="131"/>
    </row>
    <row r="42" spans="2:10" ht="60" customHeight="1" x14ac:dyDescent="0.25">
      <c r="B42" s="104"/>
      <c r="C42" s="132" t="s">
        <v>66</v>
      </c>
      <c r="D42" s="133"/>
      <c r="E42" s="134"/>
      <c r="F42" s="135"/>
      <c r="G42" s="136"/>
      <c r="H42" s="136"/>
      <c r="I42" s="136"/>
      <c r="J42" s="137"/>
    </row>
    <row r="43" spans="2:10" ht="60" customHeight="1" x14ac:dyDescent="0.25">
      <c r="B43" s="104"/>
      <c r="C43" s="132" t="s">
        <v>67</v>
      </c>
      <c r="D43" s="133"/>
      <c r="E43" s="134"/>
      <c r="F43" s="132" t="s">
        <v>68</v>
      </c>
      <c r="G43" s="133"/>
      <c r="H43" s="133"/>
      <c r="I43" s="133"/>
      <c r="J43" s="134"/>
    </row>
    <row r="44" spans="2:10" ht="60" customHeight="1" x14ac:dyDescent="0.25">
      <c r="B44" s="107"/>
      <c r="C44" s="139" t="s">
        <v>69</v>
      </c>
      <c r="D44" s="140"/>
      <c r="E44" s="141"/>
      <c r="F44" s="139" t="s">
        <v>70</v>
      </c>
      <c r="G44" s="140"/>
      <c r="H44" s="140"/>
      <c r="I44" s="140"/>
      <c r="J44" s="141"/>
    </row>
    <row r="45" spans="2:10" ht="69.75" customHeight="1" x14ac:dyDescent="0.25">
      <c r="B45" s="108"/>
      <c r="C45" s="150" t="s">
        <v>71</v>
      </c>
      <c r="D45" s="151"/>
      <c r="E45" s="151"/>
      <c r="F45" s="150" t="s">
        <v>72</v>
      </c>
      <c r="G45" s="151"/>
      <c r="H45" s="151"/>
      <c r="I45" s="151"/>
      <c r="J45" s="151"/>
    </row>
    <row r="46" spans="2:10" ht="48" customHeight="1" x14ac:dyDescent="0.25">
      <c r="B46" s="108"/>
      <c r="C46" s="150"/>
      <c r="D46" s="151"/>
      <c r="E46" s="151"/>
      <c r="F46" s="150"/>
      <c r="G46" s="151"/>
      <c r="H46" s="151"/>
      <c r="I46" s="151"/>
      <c r="J46" s="151"/>
    </row>
    <row r="47" spans="2:10" ht="48" customHeight="1" x14ac:dyDescent="0.25">
      <c r="B47" s="108"/>
      <c r="C47" s="125"/>
      <c r="D47" s="126"/>
      <c r="E47" s="127"/>
      <c r="F47" s="125"/>
      <c r="G47" s="126"/>
      <c r="H47" s="126"/>
      <c r="I47" s="126"/>
      <c r="J47" s="127"/>
    </row>
    <row r="48" spans="2:10" ht="48" customHeight="1" x14ac:dyDescent="0.25">
      <c r="B48" s="108"/>
      <c r="C48" s="125"/>
      <c r="D48" s="126"/>
      <c r="E48" s="127"/>
      <c r="F48" s="125"/>
      <c r="G48" s="126"/>
      <c r="H48" s="126"/>
      <c r="I48" s="126"/>
      <c r="J48" s="127"/>
    </row>
    <row r="49" spans="2:10" ht="48" customHeight="1" x14ac:dyDescent="0.25">
      <c r="B49" s="108"/>
      <c r="C49" s="125"/>
      <c r="D49" s="126"/>
      <c r="E49" s="127"/>
      <c r="F49" s="125"/>
      <c r="G49" s="126"/>
      <c r="H49" s="126"/>
      <c r="I49" s="126"/>
      <c r="J49" s="127"/>
    </row>
    <row r="50" spans="2:10" ht="63" customHeight="1" x14ac:dyDescent="0.25">
      <c r="B50" s="109"/>
      <c r="C50" s="128"/>
      <c r="D50" s="128"/>
      <c r="E50" s="128"/>
      <c r="F50" s="128"/>
      <c r="G50" s="128"/>
      <c r="H50" s="128"/>
      <c r="I50" s="128"/>
      <c r="J50" s="128"/>
    </row>
    <row r="51" spans="2:10" x14ac:dyDescent="0.25">
      <c r="B51" s="106"/>
    </row>
  </sheetData>
  <mergeCells count="79">
    <mergeCell ref="M5:O5"/>
    <mergeCell ref="C45:E45"/>
    <mergeCell ref="F45:J45"/>
    <mergeCell ref="C46:E46"/>
    <mergeCell ref="F46:J46"/>
    <mergeCell ref="C10:E10"/>
    <mergeCell ref="F10:J10"/>
    <mergeCell ref="B13:J13"/>
    <mergeCell ref="C14:E14"/>
    <mergeCell ref="F14:J14"/>
    <mergeCell ref="C16:E16"/>
    <mergeCell ref="F16:J16"/>
    <mergeCell ref="C9:E9"/>
    <mergeCell ref="F9:J9"/>
    <mergeCell ref="C44:E44"/>
    <mergeCell ref="F44:J44"/>
    <mergeCell ref="C7:E7"/>
    <mergeCell ref="F7:J7"/>
    <mergeCell ref="B6:J6"/>
    <mergeCell ref="C8:E8"/>
    <mergeCell ref="F8:J8"/>
    <mergeCell ref="E2:F2"/>
    <mergeCell ref="E3:F3"/>
    <mergeCell ref="C50:E50"/>
    <mergeCell ref="F50:J50"/>
    <mergeCell ref="C43:E43"/>
    <mergeCell ref="F43:J43"/>
    <mergeCell ref="C42:E42"/>
    <mergeCell ref="F42:J42"/>
    <mergeCell ref="F47:J47"/>
    <mergeCell ref="C47:E47"/>
    <mergeCell ref="C48:E48"/>
    <mergeCell ref="C49:E49"/>
    <mergeCell ref="F48:J48"/>
    <mergeCell ref="F49:J49"/>
    <mergeCell ref="C37:E37"/>
    <mergeCell ref="F37:J37"/>
    <mergeCell ref="C38:E38"/>
    <mergeCell ref="F38:J38"/>
    <mergeCell ref="B36:J36"/>
    <mergeCell ref="C41:E41"/>
    <mergeCell ref="F41:J41"/>
    <mergeCell ref="C27:E27"/>
    <mergeCell ref="F27:J27"/>
    <mergeCell ref="C28:E28"/>
    <mergeCell ref="F28:J28"/>
    <mergeCell ref="C39:E39"/>
    <mergeCell ref="F39:J39"/>
    <mergeCell ref="F40:J40"/>
    <mergeCell ref="C40:E40"/>
    <mergeCell ref="C31:E31"/>
    <mergeCell ref="F31:J31"/>
    <mergeCell ref="C29:E29"/>
    <mergeCell ref="F29:J29"/>
    <mergeCell ref="C30:E30"/>
    <mergeCell ref="F30:J30"/>
    <mergeCell ref="C15:E15"/>
    <mergeCell ref="C21:E21"/>
    <mergeCell ref="F21:J21"/>
    <mergeCell ref="F15:J15"/>
    <mergeCell ref="C17:E17"/>
    <mergeCell ref="F17:J17"/>
    <mergeCell ref="B20:J20"/>
    <mergeCell ref="F22:J22"/>
    <mergeCell ref="C22:E22"/>
    <mergeCell ref="F24:J24"/>
    <mergeCell ref="C24:E24"/>
    <mergeCell ref="F23:J23"/>
    <mergeCell ref="C23:E23"/>
    <mergeCell ref="C33:E33"/>
    <mergeCell ref="F33:J33"/>
    <mergeCell ref="C34:E34"/>
    <mergeCell ref="C25:E25"/>
    <mergeCell ref="F25:J25"/>
    <mergeCell ref="C26:E26"/>
    <mergeCell ref="F26:J26"/>
    <mergeCell ref="C32:E32"/>
    <mergeCell ref="F32:J32"/>
    <mergeCell ref="F34:J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workbookViewId="0">
      <selection activeCell="F9" sqref="F9"/>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6" max="16" width="10.5703125" customWidth="1"/>
    <col min="17" max="17" width="4.85546875" customWidth="1"/>
    <col min="18" max="18" width="6.7109375" customWidth="1"/>
    <col min="19" max="19" width="11.140625" customWidth="1"/>
    <col min="20" max="20" width="7.5703125" customWidth="1"/>
  </cols>
  <sheetData>
    <row r="2" spans="2:20" x14ac:dyDescent="0.25">
      <c r="B2" s="181" t="s">
        <v>73</v>
      </c>
      <c r="C2" s="182"/>
      <c r="D2" s="182"/>
      <c r="E2" s="182"/>
      <c r="F2" s="182"/>
      <c r="G2" s="182"/>
      <c r="H2" s="182"/>
      <c r="I2" s="182"/>
      <c r="J2" s="182"/>
      <c r="K2" s="182"/>
      <c r="L2" s="182"/>
      <c r="M2" s="182"/>
      <c r="N2" s="182"/>
      <c r="O2" s="182"/>
      <c r="P2" s="182"/>
      <c r="R2" s="178" t="s">
        <v>74</v>
      </c>
      <c r="S2" s="179"/>
      <c r="T2" s="180"/>
    </row>
    <row r="3" spans="2:20" x14ac:dyDescent="0.25">
      <c r="B3" s="119" t="s">
        <v>75</v>
      </c>
      <c r="C3" s="1" t="s">
        <v>76</v>
      </c>
      <c r="D3" s="123" t="s">
        <v>77</v>
      </c>
      <c r="E3" s="122" t="s">
        <v>78</v>
      </c>
      <c r="F3" s="122" t="s">
        <v>79</v>
      </c>
      <c r="G3" s="26" t="s">
        <v>80</v>
      </c>
      <c r="H3" s="27" t="s">
        <v>81</v>
      </c>
      <c r="I3" s="156" t="s">
        <v>82</v>
      </c>
      <c r="J3" s="157"/>
      <c r="K3" s="157"/>
      <c r="L3" s="157"/>
      <c r="M3" s="157"/>
      <c r="N3" s="157"/>
      <c r="O3" s="157"/>
      <c r="P3" s="158"/>
      <c r="R3" s="3" t="s">
        <v>83</v>
      </c>
      <c r="S3" s="3" t="s">
        <v>81</v>
      </c>
      <c r="T3" s="4" t="s">
        <v>84</v>
      </c>
    </row>
    <row r="4" spans="2:20" ht="48" customHeight="1" x14ac:dyDescent="0.25">
      <c r="B4" s="121" t="s">
        <v>85</v>
      </c>
      <c r="C4" s="23">
        <v>3</v>
      </c>
      <c r="D4" s="28">
        <v>1</v>
      </c>
      <c r="E4" s="25">
        <v>0.05</v>
      </c>
      <c r="F4" s="9">
        <f>Resources!F7</f>
        <v>1.4296775486253237</v>
      </c>
      <c r="G4" s="124" t="str">
        <f>_xlfn.IFS(ISBLANK(F4), "AWI", D4&lt;=F4,"MOK",(D4-E4)&lt;=F4,"MCT",D4&gt;F4,"MFL")</f>
        <v>MOK</v>
      </c>
      <c r="H4" s="30" t="s">
        <v>86</v>
      </c>
      <c r="I4" s="183"/>
      <c r="J4" s="173"/>
      <c r="K4" s="173"/>
      <c r="L4" s="173"/>
      <c r="M4" s="173"/>
      <c r="N4" s="173"/>
      <c r="O4" s="173"/>
      <c r="P4" s="174"/>
      <c r="R4" s="5"/>
      <c r="S4" s="12" t="s">
        <v>87</v>
      </c>
      <c r="T4" s="13" t="s">
        <v>88</v>
      </c>
    </row>
    <row r="5" spans="2:20" ht="48" customHeight="1" x14ac:dyDescent="0.25">
      <c r="B5" s="121" t="s">
        <v>85</v>
      </c>
      <c r="C5" s="23">
        <v>7</v>
      </c>
      <c r="D5" s="28">
        <v>1</v>
      </c>
      <c r="E5" s="9">
        <v>0.05</v>
      </c>
      <c r="F5" s="9">
        <f>Resources!F11</f>
        <v>1.2218949435444282</v>
      </c>
      <c r="G5" s="124" t="str">
        <f t="shared" ref="G5:G6" si="0">_xlfn.IFS(ISBLANK(F5), "AWI", D5&lt;=F5,"MOK",(D5-E5)&lt;=F5,"MCT",D5&gt;F5,"MFL")</f>
        <v>MOK</v>
      </c>
      <c r="H5" s="30" t="s">
        <v>89</v>
      </c>
      <c r="I5" s="183"/>
      <c r="J5" s="173"/>
      <c r="K5" s="173"/>
      <c r="L5" s="173"/>
      <c r="M5" s="173"/>
      <c r="N5" s="173"/>
      <c r="O5" s="173"/>
      <c r="P5" s="174"/>
      <c r="R5" s="8"/>
      <c r="S5" s="12" t="s">
        <v>90</v>
      </c>
      <c r="T5" s="13" t="s">
        <v>91</v>
      </c>
    </row>
    <row r="6" spans="2:20" ht="48" customHeight="1" x14ac:dyDescent="0.25">
      <c r="B6" s="121" t="s">
        <v>85</v>
      </c>
      <c r="C6" s="23">
        <v>11</v>
      </c>
      <c r="D6" s="28">
        <v>0.5</v>
      </c>
      <c r="E6" s="9">
        <v>0.05</v>
      </c>
      <c r="F6" s="9">
        <f>Resources!F45</f>
        <v>1.1647683855058246</v>
      </c>
      <c r="G6" s="124" t="str">
        <f t="shared" si="0"/>
        <v>MOK</v>
      </c>
      <c r="H6" s="30" t="s">
        <v>92</v>
      </c>
      <c r="I6" s="183"/>
      <c r="J6" s="173"/>
      <c r="K6" s="173"/>
      <c r="L6" s="173"/>
      <c r="M6" s="173"/>
      <c r="N6" s="173"/>
      <c r="O6" s="173"/>
      <c r="P6" s="174"/>
      <c r="R6" s="6"/>
      <c r="S6" s="12" t="s">
        <v>93</v>
      </c>
      <c r="T6" s="13" t="s">
        <v>94</v>
      </c>
    </row>
    <row r="7" spans="2:20" ht="48" customHeight="1" x14ac:dyDescent="0.25">
      <c r="B7" s="121" t="s">
        <v>85</v>
      </c>
      <c r="C7" s="23">
        <v>17</v>
      </c>
      <c r="D7" s="28">
        <v>0.95</v>
      </c>
      <c r="E7" s="9">
        <v>0.05</v>
      </c>
      <c r="F7" s="9">
        <f>Resources!F18</f>
        <v>0.93952222222222237</v>
      </c>
      <c r="G7" s="124" t="str">
        <f t="shared" ref="G7:G8" si="1">_xlfn.IFS(ISBLANK(F7), "AWI", D7&lt;=F7,"MOK",(D7-E7)&lt;=F7,"MCT",D7&gt;F7,"MFL")</f>
        <v>MCT</v>
      </c>
      <c r="H7" s="30" t="s">
        <v>95</v>
      </c>
      <c r="I7" s="172"/>
      <c r="J7" s="173"/>
      <c r="K7" s="173"/>
      <c r="L7" s="173"/>
      <c r="M7" s="173"/>
      <c r="N7" s="173"/>
      <c r="O7" s="173"/>
      <c r="P7" s="174"/>
      <c r="R7" s="7"/>
      <c r="S7" s="12" t="s">
        <v>96</v>
      </c>
      <c r="T7" s="13" t="s">
        <v>97</v>
      </c>
    </row>
    <row r="8" spans="2:20" ht="48" customHeight="1" x14ac:dyDescent="0.25">
      <c r="B8" s="105" t="s">
        <v>85</v>
      </c>
      <c r="C8" s="24">
        <v>18</v>
      </c>
      <c r="D8" s="29">
        <v>0.95</v>
      </c>
      <c r="E8" s="10">
        <v>0.05</v>
      </c>
      <c r="F8" s="10">
        <f>Resources!F24</f>
        <v>0.94305555555555554</v>
      </c>
      <c r="G8" s="124" t="str">
        <f t="shared" si="1"/>
        <v>MCT</v>
      </c>
      <c r="H8" s="31" t="s">
        <v>98</v>
      </c>
      <c r="I8" s="175"/>
      <c r="J8" s="176"/>
      <c r="K8" s="176"/>
      <c r="L8" s="176"/>
      <c r="M8" s="176"/>
      <c r="N8" s="176"/>
      <c r="O8" s="176"/>
      <c r="P8" s="177"/>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H87"/>
  <sheetViews>
    <sheetView topLeftCell="A12" workbookViewId="0">
      <selection activeCell="F8" sqref="F8"/>
    </sheetView>
  </sheetViews>
  <sheetFormatPr defaultRowHeight="15" x14ac:dyDescent="0.25"/>
  <cols>
    <col min="2" max="2" width="34" customWidth="1"/>
    <col min="3" max="3" width="18.28515625" style="2" customWidth="1"/>
    <col min="4" max="4" width="18.42578125" style="2" customWidth="1"/>
    <col min="5" max="6" width="18.28515625" style="2" customWidth="1"/>
    <col min="7" max="7" width="7.5703125" customWidth="1"/>
    <col min="8" max="8" width="111.7109375" customWidth="1"/>
  </cols>
  <sheetData>
    <row r="1" spans="1:8" x14ac:dyDescent="0.25">
      <c r="B1" s="184" t="s">
        <v>99</v>
      </c>
      <c r="C1" s="185"/>
      <c r="D1" s="70"/>
    </row>
    <row r="2" spans="1:8" x14ac:dyDescent="0.25">
      <c r="C2"/>
    </row>
    <row r="4" spans="1:8" ht="27.75" customHeight="1" x14ac:dyDescent="0.25">
      <c r="A4" s="76"/>
      <c r="B4" s="77" t="s">
        <v>100</v>
      </c>
      <c r="C4" s="86" t="s">
        <v>9</v>
      </c>
      <c r="D4" s="87" t="s">
        <v>10</v>
      </c>
      <c r="E4" s="88" t="s">
        <v>11</v>
      </c>
      <c r="F4" s="89" t="s">
        <v>13</v>
      </c>
      <c r="G4" s="78"/>
      <c r="H4" s="79" t="s">
        <v>101</v>
      </c>
    </row>
    <row r="5" spans="1:8" x14ac:dyDescent="0.25">
      <c r="B5" s="32" t="s">
        <v>102</v>
      </c>
      <c r="C5" s="63">
        <v>45560</v>
      </c>
      <c r="D5" s="110">
        <v>10000</v>
      </c>
      <c r="E5" s="64">
        <v>44333</v>
      </c>
      <c r="F5" s="35">
        <f>SUM(C5:E5)</f>
        <v>99893</v>
      </c>
      <c r="H5" s="17" t="s">
        <v>103</v>
      </c>
    </row>
    <row r="6" spans="1:8" x14ac:dyDescent="0.25">
      <c r="B6" s="32" t="s">
        <v>104</v>
      </c>
      <c r="C6" s="34">
        <v>38034</v>
      </c>
      <c r="D6" s="2">
        <v>5647</v>
      </c>
      <c r="E6" s="34">
        <v>26190</v>
      </c>
      <c r="F6" s="35">
        <f>SUM(C6:E6)</f>
        <v>69871</v>
      </c>
      <c r="H6" s="17" t="s">
        <v>105</v>
      </c>
    </row>
    <row r="7" spans="1:8" x14ac:dyDescent="0.25">
      <c r="B7" s="32" t="s">
        <v>106</v>
      </c>
      <c r="C7" s="56">
        <f>C5/C6</f>
        <v>1.1978755850028922</v>
      </c>
      <c r="D7" s="57">
        <f>D5/D6</f>
        <v>1.7708517797060386</v>
      </c>
      <c r="E7" s="59">
        <f t="shared" ref="E7:F7" si="0">E5/E6</f>
        <v>1.6927453226422298</v>
      </c>
      <c r="F7" s="58">
        <f t="shared" si="0"/>
        <v>1.4296775486253237</v>
      </c>
      <c r="H7" s="17"/>
    </row>
    <row r="8" spans="1:8" x14ac:dyDescent="0.25">
      <c r="B8" s="32"/>
      <c r="C8" s="34"/>
      <c r="E8" s="34"/>
      <c r="F8" s="35"/>
      <c r="H8" s="17"/>
    </row>
    <row r="9" spans="1:8" x14ac:dyDescent="0.25">
      <c r="B9" s="32" t="s">
        <v>107</v>
      </c>
      <c r="C9" s="64">
        <v>346</v>
      </c>
      <c r="D9" s="110">
        <v>750</v>
      </c>
      <c r="E9" s="64">
        <v>3882</v>
      </c>
      <c r="F9" s="35">
        <f>SUM(C9:E9)</f>
        <v>4978</v>
      </c>
      <c r="H9" s="17"/>
    </row>
    <row r="10" spans="1:8" x14ac:dyDescent="0.25">
      <c r="B10" s="32" t="s">
        <v>108</v>
      </c>
      <c r="C10" s="34">
        <v>0</v>
      </c>
      <c r="D10" s="2">
        <v>0</v>
      </c>
      <c r="E10" s="34">
        <v>4074</v>
      </c>
      <c r="F10" s="35">
        <f>SUM(C10:E10)</f>
        <v>4074</v>
      </c>
      <c r="H10" s="17"/>
    </row>
    <row r="11" spans="1:8" x14ac:dyDescent="0.25">
      <c r="B11" s="33" t="s">
        <v>106</v>
      </c>
      <c r="C11" s="56" t="e">
        <f>C9/C10</f>
        <v>#DIV/0!</v>
      </c>
      <c r="D11" s="57" t="e">
        <f>D9/D10</f>
        <v>#DIV/0!</v>
      </c>
      <c r="E11" s="56">
        <f t="shared" ref="E11" si="1">E9/E10</f>
        <v>0.95287187039764354</v>
      </c>
      <c r="F11" s="51">
        <f t="shared" ref="F11" si="2">F9/F10</f>
        <v>1.2218949435444282</v>
      </c>
      <c r="H11" s="36"/>
    </row>
    <row r="14" spans="1:8" ht="27.75" customHeight="1" x14ac:dyDescent="0.25">
      <c r="B14" s="80" t="s">
        <v>109</v>
      </c>
      <c r="C14" s="81" t="s">
        <v>9</v>
      </c>
      <c r="D14" s="82" t="s">
        <v>10</v>
      </c>
      <c r="E14" s="81" t="s">
        <v>11</v>
      </c>
      <c r="F14" s="83" t="s">
        <v>110</v>
      </c>
      <c r="G14" s="84"/>
      <c r="H14" s="85" t="s">
        <v>101</v>
      </c>
    </row>
    <row r="15" spans="1:8" x14ac:dyDescent="0.25">
      <c r="B15" s="38" t="s">
        <v>6</v>
      </c>
      <c r="C15" s="65">
        <v>96.17</v>
      </c>
      <c r="D15" s="66">
        <v>93.83</v>
      </c>
      <c r="E15" s="65">
        <v>100</v>
      </c>
      <c r="F15" s="42">
        <f>AVERAGE(C15:E15)/100</f>
        <v>0.96666666666666667</v>
      </c>
      <c r="H15" s="17" t="s">
        <v>111</v>
      </c>
    </row>
    <row r="16" spans="1:8" x14ac:dyDescent="0.25">
      <c r="B16" s="38" t="s">
        <v>7</v>
      </c>
      <c r="C16" s="65">
        <v>98.09</v>
      </c>
      <c r="D16" s="66">
        <v>70.64</v>
      </c>
      <c r="E16" s="65">
        <v>100</v>
      </c>
      <c r="F16" s="42">
        <f>AVERAGE(C16:E16)/100</f>
        <v>0.89576666666666671</v>
      </c>
      <c r="H16" s="37" t="s">
        <v>112</v>
      </c>
    </row>
    <row r="17" spans="2:8" x14ac:dyDescent="0.25">
      <c r="B17" s="38" t="s">
        <v>8</v>
      </c>
      <c r="C17" s="65">
        <v>99.88</v>
      </c>
      <c r="D17" s="66">
        <v>100</v>
      </c>
      <c r="E17" s="65">
        <v>86.96</v>
      </c>
      <c r="F17" s="42">
        <f>AVERAGE(C17:E17)/100</f>
        <v>0.95613333333333328</v>
      </c>
      <c r="H17" s="17"/>
    </row>
    <row r="18" spans="2:8" x14ac:dyDescent="0.25">
      <c r="B18" s="39" t="s">
        <v>113</v>
      </c>
      <c r="C18" s="54">
        <f>AVERAGE(C15:C17)</f>
        <v>98.046666666666667</v>
      </c>
      <c r="D18" s="55">
        <f t="shared" ref="D18:E18" si="3">AVERAGE(D15:D17)</f>
        <v>88.15666666666668</v>
      </c>
      <c r="E18" s="54">
        <f t="shared" si="3"/>
        <v>95.653333333333322</v>
      </c>
      <c r="F18" s="52">
        <f>AVERAGE(C15:E17)/100</f>
        <v>0.93952222222222237</v>
      </c>
      <c r="H18" s="36"/>
    </row>
    <row r="20" spans="2:8" s="84" customFormat="1" ht="27.75" customHeight="1" x14ac:dyDescent="0.25">
      <c r="B20" s="80" t="s">
        <v>114</v>
      </c>
      <c r="C20" s="81" t="s">
        <v>9</v>
      </c>
      <c r="D20" s="82" t="s">
        <v>10</v>
      </c>
      <c r="E20" s="90" t="s">
        <v>11</v>
      </c>
      <c r="F20" s="81" t="s">
        <v>110</v>
      </c>
      <c r="H20" s="85" t="s">
        <v>101</v>
      </c>
    </row>
    <row r="21" spans="2:8" x14ac:dyDescent="0.25">
      <c r="B21" s="38" t="s">
        <v>6</v>
      </c>
      <c r="C21" s="65">
        <v>96.17</v>
      </c>
      <c r="D21" s="66">
        <v>93.83</v>
      </c>
      <c r="E21" s="71">
        <v>100</v>
      </c>
      <c r="F21" s="48">
        <f>AVERAGE(C21:E21)/100</f>
        <v>0.96666666666666667</v>
      </c>
      <c r="H21" s="17" t="s">
        <v>115</v>
      </c>
    </row>
    <row r="22" spans="2:8" x14ac:dyDescent="0.25">
      <c r="B22" s="38" t="s">
        <v>7</v>
      </c>
      <c r="C22" s="65">
        <v>90.09</v>
      </c>
      <c r="D22" s="66">
        <v>70.64</v>
      </c>
      <c r="E22" s="71">
        <v>100</v>
      </c>
      <c r="F22" s="48">
        <f>AVERAGE(C22:E22)/100</f>
        <v>0.86910000000000009</v>
      </c>
      <c r="H22" s="114" t="s">
        <v>112</v>
      </c>
    </row>
    <row r="23" spans="2:8" x14ac:dyDescent="0.25">
      <c r="B23" s="38" t="s">
        <v>8</v>
      </c>
      <c r="C23" s="65">
        <v>99.88</v>
      </c>
      <c r="D23" s="66">
        <v>100</v>
      </c>
      <c r="E23" s="71">
        <v>98.14</v>
      </c>
      <c r="F23" s="48">
        <f>AVERAGE(C23:E23)/100</f>
        <v>0.99339999999999984</v>
      </c>
      <c r="H23" s="17"/>
    </row>
    <row r="24" spans="2:8" x14ac:dyDescent="0.25">
      <c r="B24" s="39" t="s">
        <v>116</v>
      </c>
      <c r="C24" s="54">
        <f>AVERAGE(C21:C23)</f>
        <v>95.38</v>
      </c>
      <c r="D24" s="55">
        <f t="shared" ref="D24" si="4">AVERAGE(D21:D23)</f>
        <v>88.15666666666668</v>
      </c>
      <c r="E24" s="54">
        <f t="shared" ref="E24" si="5">AVERAGE(E21:E23)</f>
        <v>99.38</v>
      </c>
      <c r="F24" s="52">
        <f>AVERAGE(C21:E23)/100</f>
        <v>0.94305555555555554</v>
      </c>
      <c r="H24" s="36"/>
    </row>
    <row r="27" spans="2:8" s="84" customFormat="1" ht="27.75" customHeight="1" x14ac:dyDescent="0.25">
      <c r="B27" s="91" t="s">
        <v>117</v>
      </c>
      <c r="C27" s="92" t="s">
        <v>9</v>
      </c>
      <c r="D27" s="93" t="s">
        <v>10</v>
      </c>
      <c r="E27" s="94" t="s">
        <v>11</v>
      </c>
      <c r="F27" s="95" t="s">
        <v>13</v>
      </c>
      <c r="H27" s="96" t="s">
        <v>101</v>
      </c>
    </row>
    <row r="28" spans="2:8" x14ac:dyDescent="0.25">
      <c r="B28" s="43" t="s">
        <v>118</v>
      </c>
      <c r="C28" s="46">
        <v>2184</v>
      </c>
      <c r="D28" s="47">
        <v>2184</v>
      </c>
      <c r="E28" s="50">
        <v>2184</v>
      </c>
      <c r="F28" s="45" t="s">
        <v>3</v>
      </c>
      <c r="H28" s="17" t="s">
        <v>119</v>
      </c>
    </row>
    <row r="29" spans="2:8" x14ac:dyDescent="0.25">
      <c r="B29" s="43" t="s">
        <v>120</v>
      </c>
      <c r="C29" s="60">
        <f>$C$5*C28</f>
        <v>99503040</v>
      </c>
      <c r="D29" s="60">
        <f>$D$5*D28</f>
        <v>21840000</v>
      </c>
      <c r="E29" s="61">
        <f>$E$5*E28</f>
        <v>96823272</v>
      </c>
      <c r="F29" s="60">
        <f>SUM(C29:E29)</f>
        <v>218166312</v>
      </c>
      <c r="H29" s="37" t="s">
        <v>121</v>
      </c>
    </row>
    <row r="30" spans="2:8" x14ac:dyDescent="0.25">
      <c r="B30" s="43"/>
      <c r="C30" s="46"/>
      <c r="D30" s="47"/>
      <c r="E30" s="50"/>
      <c r="F30" s="46"/>
      <c r="H30" s="17" t="s">
        <v>122</v>
      </c>
    </row>
    <row r="31" spans="2:8" x14ac:dyDescent="0.25">
      <c r="B31" s="43" t="s">
        <v>6</v>
      </c>
      <c r="C31" s="67">
        <v>31849771</v>
      </c>
      <c r="D31" s="68">
        <f>8928253</f>
        <v>8928253</v>
      </c>
      <c r="E31" s="69">
        <v>32746492</v>
      </c>
      <c r="F31" s="46">
        <f>SUM(C31:E31)</f>
        <v>73524516</v>
      </c>
      <c r="H31" s="17" t="s">
        <v>123</v>
      </c>
    </row>
    <row r="32" spans="2:8" x14ac:dyDescent="0.25">
      <c r="B32" s="43" t="s">
        <v>7</v>
      </c>
      <c r="C32" s="67">
        <v>37153313</v>
      </c>
      <c r="D32" s="68">
        <f>5505254</f>
        <v>5505254</v>
      </c>
      <c r="E32" s="69">
        <v>31937887</v>
      </c>
      <c r="F32" s="46">
        <f>SUM(C32:E32)</f>
        <v>74596454</v>
      </c>
      <c r="H32" s="17" t="s">
        <v>124</v>
      </c>
    </row>
    <row r="33" spans="2:8" x14ac:dyDescent="0.25">
      <c r="B33" s="43" t="s">
        <v>8</v>
      </c>
      <c r="C33" s="67">
        <v>49928748</v>
      </c>
      <c r="D33" s="68">
        <v>7903646</v>
      </c>
      <c r="E33" s="69">
        <v>29392779</v>
      </c>
      <c r="F33" s="46">
        <f>SUM(C33:E33)</f>
        <v>87225173</v>
      </c>
      <c r="H33" s="17" t="s">
        <v>125</v>
      </c>
    </row>
    <row r="34" spans="2:8" x14ac:dyDescent="0.25">
      <c r="B34" s="43" t="s">
        <v>126</v>
      </c>
      <c r="C34" s="53">
        <f>SUM(C31:C33)</f>
        <v>118931832</v>
      </c>
      <c r="D34" s="53">
        <f>SUM(D31:D33)</f>
        <v>22337153</v>
      </c>
      <c r="E34" s="53">
        <f>SUM(E31:E33)</f>
        <v>94077158</v>
      </c>
      <c r="F34" s="53">
        <f>SUM(F31:F33)</f>
        <v>235346143</v>
      </c>
      <c r="H34" s="17" t="s">
        <v>127</v>
      </c>
    </row>
    <row r="35" spans="2:8" x14ac:dyDescent="0.25">
      <c r="B35" s="44" t="s">
        <v>128</v>
      </c>
      <c r="C35" s="49">
        <f>C34/C29</f>
        <v>1.1952582755260543</v>
      </c>
      <c r="D35" s="49">
        <f>D34/D29</f>
        <v>1.0227634157509158</v>
      </c>
      <c r="E35" s="49">
        <f>E34/E29</f>
        <v>0.97163787234953181</v>
      </c>
      <c r="F35" s="73">
        <f>F34/F29</f>
        <v>1.0787464885962779</v>
      </c>
      <c r="H35" s="36" t="s">
        <v>129</v>
      </c>
    </row>
    <row r="37" spans="2:8" s="84" customFormat="1" ht="27.75" customHeight="1" x14ac:dyDescent="0.25">
      <c r="B37" s="91" t="s">
        <v>130</v>
      </c>
      <c r="C37" s="92" t="s">
        <v>9</v>
      </c>
      <c r="D37" s="93" t="s">
        <v>10</v>
      </c>
      <c r="E37" s="94" t="s">
        <v>11</v>
      </c>
      <c r="F37" s="95" t="s">
        <v>13</v>
      </c>
      <c r="H37" s="96" t="s">
        <v>101</v>
      </c>
    </row>
    <row r="38" spans="2:8" x14ac:dyDescent="0.25">
      <c r="B38" s="43" t="s">
        <v>118</v>
      </c>
      <c r="C38" s="46">
        <v>2184</v>
      </c>
      <c r="D38" s="47">
        <v>2184</v>
      </c>
      <c r="E38" s="50">
        <v>2184</v>
      </c>
      <c r="F38" s="45" t="s">
        <v>3</v>
      </c>
      <c r="H38" s="17" t="s">
        <v>131</v>
      </c>
    </row>
    <row r="39" spans="2:8" x14ac:dyDescent="0.25">
      <c r="B39" s="43" t="s">
        <v>120</v>
      </c>
      <c r="C39" s="60">
        <f>$C$5*C38</f>
        <v>99503040</v>
      </c>
      <c r="D39" s="60">
        <f>$D$5*D38</f>
        <v>21840000</v>
      </c>
      <c r="E39" s="61">
        <f>$E$5*E38</f>
        <v>96823272</v>
      </c>
      <c r="F39" s="60">
        <f>SUM(C39:E39)</f>
        <v>218166312</v>
      </c>
      <c r="H39" s="37" t="s">
        <v>132</v>
      </c>
    </row>
    <row r="40" spans="2:8" x14ac:dyDescent="0.25">
      <c r="B40" s="43"/>
      <c r="C40" s="46"/>
      <c r="D40" s="47"/>
      <c r="E40" s="50"/>
      <c r="F40" s="46"/>
      <c r="H40" s="17" t="s">
        <v>122</v>
      </c>
    </row>
    <row r="41" spans="2:8" x14ac:dyDescent="0.25">
      <c r="B41" s="43" t="s">
        <v>6</v>
      </c>
      <c r="C41" s="67">
        <v>31634878</v>
      </c>
      <c r="D41" s="68">
        <f>10321108</f>
        <v>10321108</v>
      </c>
      <c r="E41" s="69">
        <v>39077178</v>
      </c>
      <c r="F41" s="46">
        <f>SUM(C41:E41)</f>
        <v>81033164</v>
      </c>
      <c r="H41" s="17" t="s">
        <v>123</v>
      </c>
    </row>
    <row r="42" spans="2:8" x14ac:dyDescent="0.25">
      <c r="B42" s="43" t="s">
        <v>7</v>
      </c>
      <c r="C42" s="67">
        <v>36834275</v>
      </c>
      <c r="D42" s="68">
        <f>7909104</f>
        <v>7909104</v>
      </c>
      <c r="E42" s="69">
        <v>35545629</v>
      </c>
      <c r="F42" s="46">
        <f>SUM(C42:E42)</f>
        <v>80289008</v>
      </c>
      <c r="H42" s="17" t="s">
        <v>124</v>
      </c>
    </row>
    <row r="43" spans="2:8" x14ac:dyDescent="0.25">
      <c r="B43" s="43" t="s">
        <v>8</v>
      </c>
      <c r="C43" s="67">
        <v>48953358</v>
      </c>
      <c r="D43" s="68">
        <v>11427270</v>
      </c>
      <c r="E43" s="69">
        <v>32410423</v>
      </c>
      <c r="F43" s="46">
        <f>SUM(C43:E43)</f>
        <v>92791051</v>
      </c>
      <c r="H43" s="17" t="s">
        <v>125</v>
      </c>
    </row>
    <row r="44" spans="2:8" x14ac:dyDescent="0.25">
      <c r="B44" s="43" t="s">
        <v>126</v>
      </c>
      <c r="C44" s="53">
        <f>SUM(C41:C43)</f>
        <v>117422511</v>
      </c>
      <c r="D44" s="53">
        <f>SUM(D41:D43)</f>
        <v>29657482</v>
      </c>
      <c r="E44" s="53">
        <f>SUM(E41:E43)</f>
        <v>107033230</v>
      </c>
      <c r="F44" s="53">
        <f>SUM(F41:F43)</f>
        <v>254113223</v>
      </c>
      <c r="H44" s="17" t="s">
        <v>127</v>
      </c>
    </row>
    <row r="45" spans="2:8" x14ac:dyDescent="0.25">
      <c r="B45" s="44" t="s">
        <v>128</v>
      </c>
      <c r="C45" s="49">
        <f>C44/C39</f>
        <v>1.1800896836920762</v>
      </c>
      <c r="D45" s="49">
        <f>D44/D39</f>
        <v>1.3579433150183151</v>
      </c>
      <c r="E45" s="49">
        <f>E44/E39</f>
        <v>1.1054494212920216</v>
      </c>
      <c r="F45" s="73">
        <f>F44/F39</f>
        <v>1.1647683855058246</v>
      </c>
      <c r="H45" s="36" t="s">
        <v>133</v>
      </c>
    </row>
    <row r="48" spans="2:8" s="84" customFormat="1" ht="27.75" customHeight="1" x14ac:dyDescent="0.25">
      <c r="B48" s="97" t="s">
        <v>134</v>
      </c>
      <c r="C48" s="98" t="s">
        <v>9</v>
      </c>
      <c r="D48" s="98" t="s">
        <v>10</v>
      </c>
      <c r="E48" s="99" t="s">
        <v>11</v>
      </c>
      <c r="F48" s="100" t="s">
        <v>13</v>
      </c>
      <c r="H48" s="101" t="s">
        <v>101</v>
      </c>
    </row>
    <row r="49" spans="2:8" x14ac:dyDescent="0.25">
      <c r="B49" s="62" t="s">
        <v>135</v>
      </c>
      <c r="C49" s="71">
        <v>265</v>
      </c>
      <c r="D49" s="71">
        <v>750</v>
      </c>
      <c r="E49" s="65">
        <v>4200</v>
      </c>
      <c r="F49" s="35">
        <f>SUM(C49:E49)</f>
        <v>5215</v>
      </c>
      <c r="H49" s="17" t="s">
        <v>136</v>
      </c>
    </row>
    <row r="50" spans="2:8" x14ac:dyDescent="0.25">
      <c r="B50" s="62" t="s">
        <v>137</v>
      </c>
      <c r="C50" s="71">
        <v>0</v>
      </c>
      <c r="D50" s="71">
        <v>0</v>
      </c>
      <c r="E50" s="65">
        <v>0</v>
      </c>
      <c r="F50" s="35">
        <f t="shared" ref="F50:F52" si="6">SUM(C50:E50)</f>
        <v>0</v>
      </c>
      <c r="H50" s="17" t="s">
        <v>138</v>
      </c>
    </row>
    <row r="51" spans="2:8" x14ac:dyDescent="0.25">
      <c r="B51" s="62" t="s">
        <v>139</v>
      </c>
      <c r="C51" s="71">
        <v>0</v>
      </c>
      <c r="D51" s="71">
        <v>0</v>
      </c>
      <c r="E51" s="65">
        <v>300</v>
      </c>
      <c r="F51" s="35">
        <f t="shared" si="6"/>
        <v>300</v>
      </c>
      <c r="H51" s="17"/>
    </row>
    <row r="52" spans="2:8" x14ac:dyDescent="0.25">
      <c r="B52" s="103" t="s">
        <v>140</v>
      </c>
      <c r="C52" s="74">
        <v>0</v>
      </c>
      <c r="D52" s="74">
        <v>0</v>
      </c>
      <c r="E52" s="75">
        <v>0</v>
      </c>
      <c r="F52" s="35">
        <f t="shared" si="6"/>
        <v>0</v>
      </c>
      <c r="H52" s="17"/>
    </row>
    <row r="53" spans="2:8" x14ac:dyDescent="0.25">
      <c r="B53" s="103" t="s">
        <v>141</v>
      </c>
      <c r="C53" s="74">
        <v>0</v>
      </c>
      <c r="D53" s="74">
        <v>0</v>
      </c>
      <c r="E53" s="75">
        <v>0</v>
      </c>
      <c r="F53" s="72">
        <f>SUM(C53:E53)</f>
        <v>0</v>
      </c>
      <c r="H53" s="36"/>
    </row>
    <row r="54" spans="2:8" x14ac:dyDescent="0.25">
      <c r="B54" s="2"/>
      <c r="C54"/>
      <c r="D54"/>
      <c r="E54"/>
      <c r="F54"/>
    </row>
    <row r="55" spans="2:8" s="84" customFormat="1" ht="27.75" customHeight="1" x14ac:dyDescent="0.25">
      <c r="B55" s="97" t="s">
        <v>142</v>
      </c>
      <c r="C55" s="98" t="s">
        <v>9</v>
      </c>
      <c r="D55" s="98" t="s">
        <v>10</v>
      </c>
      <c r="E55" s="99" t="s">
        <v>11</v>
      </c>
      <c r="F55" s="100" t="s">
        <v>13</v>
      </c>
      <c r="H55" s="101" t="s">
        <v>101</v>
      </c>
    </row>
    <row r="56" spans="2:8" x14ac:dyDescent="0.25">
      <c r="B56" s="62" t="s">
        <v>135</v>
      </c>
      <c r="C56" s="71">
        <v>235</v>
      </c>
      <c r="D56" s="71">
        <v>699.14</v>
      </c>
      <c r="E56" s="65">
        <f>1580+140+40</f>
        <v>1760</v>
      </c>
      <c r="F56" s="35">
        <f>SUM(C56:E56)</f>
        <v>2694.14</v>
      </c>
      <c r="H56" s="17" t="s">
        <v>143</v>
      </c>
    </row>
    <row r="57" spans="2:8" x14ac:dyDescent="0.25">
      <c r="B57" s="62" t="s">
        <v>137</v>
      </c>
      <c r="C57" s="71">
        <v>0</v>
      </c>
      <c r="D57" s="71">
        <v>0</v>
      </c>
      <c r="E57" s="65">
        <v>1</v>
      </c>
      <c r="F57" s="35">
        <f t="shared" ref="F57:F59" si="7">SUM(C57:E57)</f>
        <v>1</v>
      </c>
      <c r="H57" s="17" t="s">
        <v>144</v>
      </c>
    </row>
    <row r="58" spans="2:8" x14ac:dyDescent="0.25">
      <c r="B58" s="62" t="s">
        <v>139</v>
      </c>
      <c r="C58" s="71">
        <v>0</v>
      </c>
      <c r="D58" s="71">
        <v>0</v>
      </c>
      <c r="E58" s="65">
        <v>72</v>
      </c>
      <c r="F58" s="35">
        <f t="shared" si="7"/>
        <v>72</v>
      </c>
      <c r="H58" s="17"/>
    </row>
    <row r="59" spans="2:8" x14ac:dyDescent="0.25">
      <c r="B59" s="103" t="s">
        <v>140</v>
      </c>
      <c r="C59" s="74">
        <v>0</v>
      </c>
      <c r="D59" s="74">
        <v>0</v>
      </c>
      <c r="E59" s="75">
        <v>0</v>
      </c>
      <c r="F59" s="35">
        <f t="shared" si="7"/>
        <v>0</v>
      </c>
      <c r="H59" s="17"/>
    </row>
    <row r="60" spans="2:8" x14ac:dyDescent="0.25">
      <c r="B60" s="103" t="s">
        <v>141</v>
      </c>
      <c r="C60" s="74">
        <v>0</v>
      </c>
      <c r="D60" s="74">
        <v>0</v>
      </c>
      <c r="E60" s="75">
        <v>0</v>
      </c>
      <c r="F60" s="72">
        <f>SUM(C60:E60)</f>
        <v>0</v>
      </c>
      <c r="H60" s="36"/>
    </row>
    <row r="61" spans="2:8" x14ac:dyDescent="0.25">
      <c r="B61" s="2"/>
      <c r="C61"/>
      <c r="D61"/>
      <c r="E61"/>
      <c r="F61"/>
    </row>
    <row r="63" spans="2:8" s="84" customFormat="1" ht="27.75" customHeight="1" x14ac:dyDescent="0.25">
      <c r="B63" s="97" t="s">
        <v>145</v>
      </c>
      <c r="C63" s="98" t="s">
        <v>9</v>
      </c>
      <c r="D63" s="98" t="s">
        <v>10</v>
      </c>
      <c r="E63" s="98" t="s">
        <v>11</v>
      </c>
      <c r="F63" s="99" t="s">
        <v>13</v>
      </c>
      <c r="H63" s="101" t="s">
        <v>101</v>
      </c>
    </row>
    <row r="64" spans="2:8" x14ac:dyDescent="0.25">
      <c r="B64" s="15" t="s">
        <v>146</v>
      </c>
      <c r="C64" s="71">
        <v>0</v>
      </c>
      <c r="D64" s="71">
        <v>0</v>
      </c>
      <c r="E64" s="71">
        <v>0</v>
      </c>
      <c r="F64" s="40">
        <f>SUM(C64:E64)</f>
        <v>0</v>
      </c>
      <c r="H64" s="17" t="s">
        <v>147</v>
      </c>
    </row>
    <row r="65" spans="2:8" x14ac:dyDescent="0.25">
      <c r="B65" s="15" t="s">
        <v>148</v>
      </c>
      <c r="C65" s="71">
        <v>0</v>
      </c>
      <c r="D65" s="71">
        <v>0</v>
      </c>
      <c r="E65" s="71">
        <v>0</v>
      </c>
      <c r="F65" s="40">
        <f t="shared" ref="F65:F87" si="8">SUM(C65:E65)</f>
        <v>0</v>
      </c>
      <c r="H65" s="37" t="s">
        <v>149</v>
      </c>
    </row>
    <row r="66" spans="2:8" x14ac:dyDescent="0.25">
      <c r="B66" s="15" t="s">
        <v>150</v>
      </c>
      <c r="C66" s="71">
        <v>0</v>
      </c>
      <c r="D66" s="71">
        <v>0</v>
      </c>
      <c r="E66" s="71">
        <v>0</v>
      </c>
      <c r="F66" s="40">
        <f t="shared" si="8"/>
        <v>0</v>
      </c>
      <c r="H66" s="102" t="s">
        <v>151</v>
      </c>
    </row>
    <row r="67" spans="2:8" x14ac:dyDescent="0.25">
      <c r="B67" s="15" t="s">
        <v>152</v>
      </c>
      <c r="C67" s="71">
        <v>0</v>
      </c>
      <c r="D67" s="71">
        <v>0</v>
      </c>
      <c r="E67" s="71">
        <v>0</v>
      </c>
      <c r="F67" s="40">
        <f t="shared" si="8"/>
        <v>0</v>
      </c>
      <c r="H67" s="17" t="s">
        <v>153</v>
      </c>
    </row>
    <row r="68" spans="2:8" x14ac:dyDescent="0.25">
      <c r="B68" s="15" t="s">
        <v>154</v>
      </c>
      <c r="C68" s="71">
        <v>0</v>
      </c>
      <c r="D68" s="71">
        <v>0</v>
      </c>
      <c r="E68" s="71">
        <v>0</v>
      </c>
      <c r="F68" s="40">
        <f t="shared" si="8"/>
        <v>0</v>
      </c>
      <c r="H68" s="17"/>
    </row>
    <row r="69" spans="2:8" x14ac:dyDescent="0.25">
      <c r="B69" s="15" t="s">
        <v>155</v>
      </c>
      <c r="C69" s="71">
        <v>0</v>
      </c>
      <c r="D69" s="71">
        <v>1</v>
      </c>
      <c r="E69" s="71">
        <v>2</v>
      </c>
      <c r="F69" s="40">
        <f t="shared" si="8"/>
        <v>3</v>
      </c>
      <c r="H69" s="17"/>
    </row>
    <row r="70" spans="2:8" x14ac:dyDescent="0.25">
      <c r="B70" s="15" t="s">
        <v>156</v>
      </c>
      <c r="C70" s="71">
        <v>0</v>
      </c>
      <c r="D70" s="71">
        <v>0</v>
      </c>
      <c r="E70" s="71">
        <v>0</v>
      </c>
      <c r="F70" s="40">
        <f t="shared" si="8"/>
        <v>0</v>
      </c>
      <c r="H70" s="17"/>
    </row>
    <row r="71" spans="2:8" x14ac:dyDescent="0.25">
      <c r="B71" s="15" t="s">
        <v>157</v>
      </c>
      <c r="C71" s="71">
        <v>0</v>
      </c>
      <c r="D71" s="71">
        <v>0</v>
      </c>
      <c r="E71" s="71">
        <v>0</v>
      </c>
      <c r="F71" s="40">
        <f t="shared" si="8"/>
        <v>0</v>
      </c>
      <c r="H71" s="17"/>
    </row>
    <row r="72" spans="2:8" x14ac:dyDescent="0.25">
      <c r="B72" s="15" t="s">
        <v>158</v>
      </c>
      <c r="C72" s="71">
        <v>0</v>
      </c>
      <c r="D72" s="71">
        <v>0</v>
      </c>
      <c r="E72" s="71">
        <v>0</v>
      </c>
      <c r="F72" s="40">
        <f t="shared" si="8"/>
        <v>0</v>
      </c>
      <c r="H72" s="17"/>
    </row>
    <row r="73" spans="2:8" x14ac:dyDescent="0.25">
      <c r="B73" s="15" t="s">
        <v>159</v>
      </c>
      <c r="C73" s="71">
        <v>0</v>
      </c>
      <c r="D73" s="71">
        <v>0</v>
      </c>
      <c r="E73" s="71">
        <v>0</v>
      </c>
      <c r="F73" s="40">
        <f t="shared" si="8"/>
        <v>0</v>
      </c>
      <c r="H73" s="17"/>
    </row>
    <row r="74" spans="2:8" x14ac:dyDescent="0.25">
      <c r="B74" s="15" t="s">
        <v>160</v>
      </c>
      <c r="C74" s="71">
        <v>0</v>
      </c>
      <c r="D74" s="71">
        <v>0</v>
      </c>
      <c r="E74" s="71">
        <v>0</v>
      </c>
      <c r="F74" s="40">
        <f t="shared" si="8"/>
        <v>0</v>
      </c>
      <c r="H74" s="17"/>
    </row>
    <row r="75" spans="2:8" x14ac:dyDescent="0.25">
      <c r="B75" s="15" t="s">
        <v>161</v>
      </c>
      <c r="C75" s="71">
        <v>0</v>
      </c>
      <c r="D75" s="71">
        <v>0</v>
      </c>
      <c r="E75" s="71">
        <v>0</v>
      </c>
      <c r="F75" s="40">
        <f t="shared" si="8"/>
        <v>0</v>
      </c>
      <c r="H75" s="17"/>
    </row>
    <row r="76" spans="2:8" x14ac:dyDescent="0.25">
      <c r="B76" s="15" t="s">
        <v>162</v>
      </c>
      <c r="C76" s="71">
        <v>0</v>
      </c>
      <c r="D76" s="71">
        <v>0</v>
      </c>
      <c r="E76" s="71">
        <v>0</v>
      </c>
      <c r="F76" s="40">
        <f t="shared" si="8"/>
        <v>0</v>
      </c>
      <c r="H76" s="17"/>
    </row>
    <row r="77" spans="2:8" x14ac:dyDescent="0.25">
      <c r="B77" s="15" t="s">
        <v>163</v>
      </c>
      <c r="C77" s="71">
        <v>0</v>
      </c>
      <c r="D77" s="71">
        <v>0</v>
      </c>
      <c r="E77" s="71">
        <v>1.9</v>
      </c>
      <c r="F77" s="40">
        <f t="shared" si="8"/>
        <v>1.9</v>
      </c>
      <c r="H77" s="17"/>
    </row>
    <row r="78" spans="2:8" x14ac:dyDescent="0.25">
      <c r="B78" s="15" t="s">
        <v>164</v>
      </c>
      <c r="C78" s="71">
        <v>0</v>
      </c>
      <c r="D78" s="71">
        <v>0</v>
      </c>
      <c r="E78" s="71">
        <v>3.8</v>
      </c>
      <c r="F78" s="40">
        <f t="shared" si="8"/>
        <v>3.8</v>
      </c>
      <c r="H78" s="17"/>
    </row>
    <row r="79" spans="2:8" x14ac:dyDescent="0.25">
      <c r="B79" s="15" t="s">
        <v>165</v>
      </c>
      <c r="C79" s="71">
        <v>0</v>
      </c>
      <c r="D79" s="71">
        <v>0</v>
      </c>
      <c r="E79" s="71">
        <v>0</v>
      </c>
      <c r="F79" s="40">
        <f t="shared" si="8"/>
        <v>0</v>
      </c>
      <c r="H79" s="17"/>
    </row>
    <row r="80" spans="2:8" x14ac:dyDescent="0.25">
      <c r="B80" s="15" t="s">
        <v>166</v>
      </c>
      <c r="C80" s="71">
        <v>66</v>
      </c>
      <c r="D80" s="71">
        <v>0</v>
      </c>
      <c r="E80" s="71">
        <v>7.5</v>
      </c>
      <c r="F80" s="40">
        <f t="shared" si="8"/>
        <v>73.5</v>
      </c>
      <c r="H80" s="17"/>
    </row>
    <row r="81" spans="2:8" x14ac:dyDescent="0.25">
      <c r="B81" s="15" t="s">
        <v>167</v>
      </c>
      <c r="C81" s="71">
        <v>0</v>
      </c>
      <c r="D81" s="71">
        <v>0</v>
      </c>
      <c r="E81" s="71">
        <v>0</v>
      </c>
      <c r="F81" s="40">
        <f t="shared" si="8"/>
        <v>0</v>
      </c>
      <c r="H81" s="17"/>
    </row>
    <row r="82" spans="2:8" x14ac:dyDescent="0.25">
      <c r="B82" s="15" t="s">
        <v>168</v>
      </c>
      <c r="C82" s="71">
        <v>0</v>
      </c>
      <c r="D82" s="71">
        <v>0</v>
      </c>
      <c r="E82" s="71">
        <v>0</v>
      </c>
      <c r="F82" s="40">
        <f t="shared" si="8"/>
        <v>0</v>
      </c>
      <c r="H82" s="17"/>
    </row>
    <row r="83" spans="2:8" x14ac:dyDescent="0.25">
      <c r="B83" s="15" t="s">
        <v>169</v>
      </c>
      <c r="C83" s="71">
        <v>0</v>
      </c>
      <c r="D83" s="71">
        <v>0</v>
      </c>
      <c r="E83" s="71">
        <v>0</v>
      </c>
      <c r="F83" s="40">
        <f t="shared" si="8"/>
        <v>0</v>
      </c>
      <c r="H83" s="17"/>
    </row>
    <row r="84" spans="2:8" x14ac:dyDescent="0.25">
      <c r="B84" s="15" t="s">
        <v>170</v>
      </c>
      <c r="C84" s="71">
        <v>0</v>
      </c>
      <c r="D84" s="71">
        <v>0</v>
      </c>
      <c r="E84" s="71">
        <v>0</v>
      </c>
      <c r="F84" s="40">
        <f t="shared" si="8"/>
        <v>0</v>
      </c>
      <c r="H84" s="17"/>
    </row>
    <row r="85" spans="2:8" x14ac:dyDescent="0.25">
      <c r="B85" s="15" t="s">
        <v>171</v>
      </c>
      <c r="C85" s="71">
        <v>0</v>
      </c>
      <c r="D85" s="71">
        <v>0</v>
      </c>
      <c r="E85" s="71">
        <v>0</v>
      </c>
      <c r="F85" s="40">
        <f t="shared" si="8"/>
        <v>0</v>
      </c>
      <c r="H85" s="17"/>
    </row>
    <row r="86" spans="2:8" x14ac:dyDescent="0.25">
      <c r="B86" s="15" t="s">
        <v>172</v>
      </c>
      <c r="C86" s="71">
        <v>0</v>
      </c>
      <c r="D86" s="71">
        <v>0</v>
      </c>
      <c r="E86" s="71">
        <v>0</v>
      </c>
      <c r="F86" s="40">
        <f t="shared" si="8"/>
        <v>0</v>
      </c>
      <c r="H86" s="17"/>
    </row>
    <row r="87" spans="2:8" x14ac:dyDescent="0.25">
      <c r="B87" s="16" t="s">
        <v>173</v>
      </c>
      <c r="C87" s="74">
        <v>0</v>
      </c>
      <c r="D87" s="74">
        <v>0</v>
      </c>
      <c r="E87" s="74">
        <v>0</v>
      </c>
      <c r="F87" s="41">
        <f t="shared" si="8"/>
        <v>0</v>
      </c>
      <c r="H87" s="36"/>
    </row>
  </sheetData>
  <mergeCells count="1">
    <mergeCell ref="B1:C1"/>
  </mergeCells>
  <hyperlinks>
    <hyperlink ref="H16" r:id="rId1" xr:uid="{53DB5404-C520-4830-A09C-58B7736B16B8}"/>
    <hyperlink ref="H22" r:id="rId2" xr:uid="{11078D94-B450-4988-88FD-27716149553C}"/>
    <hyperlink ref="H39" r:id="rId3" xr:uid="{A7D7F6A4-7D8C-4CE1-ABFA-48E9C871F74A}"/>
    <hyperlink ref="H65" r:id="rId4" xr:uid="{8EE78CBC-C07F-4FD4-B5DE-E2AD7FAED4C2}"/>
    <hyperlink ref="H29" r:id="rId5" xr:uid="{1427C20C-05B3-4D7F-9ECA-46A819DD88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39"/>
  <sheetViews>
    <sheetView workbookViewId="0">
      <selection activeCell="C4" sqref="C4:H4"/>
    </sheetView>
  </sheetViews>
  <sheetFormatPr defaultRowHeight="15" x14ac:dyDescent="0.25"/>
  <cols>
    <col min="2" max="2" width="11.42578125" customWidth="1"/>
    <col min="8" max="8" width="13.85546875" customWidth="1"/>
  </cols>
  <sheetData>
    <row r="2" spans="2:15" x14ac:dyDescent="0.25">
      <c r="B2" s="156" t="s">
        <v>174</v>
      </c>
      <c r="C2" s="157"/>
      <c r="D2" s="157"/>
      <c r="E2" s="157"/>
      <c r="F2" s="157"/>
      <c r="G2" s="157"/>
      <c r="H2" s="157"/>
      <c r="I2" s="157"/>
      <c r="J2" s="157"/>
      <c r="K2" s="157"/>
      <c r="L2" s="157"/>
      <c r="M2" s="157"/>
      <c r="N2" s="157"/>
      <c r="O2" s="158"/>
    </row>
    <row r="3" spans="2:15" x14ac:dyDescent="0.25">
      <c r="B3" s="1" t="s">
        <v>175</v>
      </c>
      <c r="C3" s="185" t="s">
        <v>176</v>
      </c>
      <c r="D3" s="185"/>
      <c r="E3" s="185"/>
      <c r="F3" s="185"/>
      <c r="G3" s="185"/>
      <c r="H3" s="185"/>
      <c r="I3" s="184" t="s">
        <v>101</v>
      </c>
      <c r="J3" s="185"/>
      <c r="K3" s="185"/>
      <c r="L3" s="185"/>
      <c r="M3" s="185"/>
      <c r="N3" s="185"/>
      <c r="O3" s="189"/>
    </row>
    <row r="4" spans="2:15" ht="45" customHeight="1" x14ac:dyDescent="0.25">
      <c r="B4" s="11"/>
      <c r="C4" s="186"/>
      <c r="D4" s="187"/>
      <c r="E4" s="187"/>
      <c r="F4" s="187"/>
      <c r="G4" s="187"/>
      <c r="H4" s="188"/>
      <c r="I4" s="186"/>
      <c r="J4" s="187"/>
      <c r="K4" s="187"/>
      <c r="L4" s="187"/>
      <c r="M4" s="187"/>
      <c r="N4" s="187"/>
      <c r="O4" s="188"/>
    </row>
    <row r="6" spans="2:15" x14ac:dyDescent="0.25">
      <c r="B6" s="19" t="s">
        <v>175</v>
      </c>
      <c r="C6" s="159" t="s">
        <v>177</v>
      </c>
      <c r="D6" s="159"/>
      <c r="E6" s="159"/>
      <c r="F6" s="159"/>
      <c r="G6" s="159"/>
      <c r="H6" s="159"/>
      <c r="I6" s="160" t="s">
        <v>101</v>
      </c>
      <c r="J6" s="159"/>
      <c r="K6" s="159"/>
      <c r="L6" s="159"/>
      <c r="M6" s="159"/>
      <c r="N6" s="159"/>
      <c r="O6" s="161"/>
    </row>
    <row r="7" spans="2:15" ht="45" customHeight="1" x14ac:dyDescent="0.25">
      <c r="B7" s="105" t="s">
        <v>178</v>
      </c>
      <c r="C7" s="186" t="s">
        <v>179</v>
      </c>
      <c r="D7" s="187"/>
      <c r="E7" s="187"/>
      <c r="F7" s="187"/>
      <c r="G7" s="187"/>
      <c r="H7" s="188"/>
      <c r="I7" s="125" t="s">
        <v>180</v>
      </c>
      <c r="J7" s="187"/>
      <c r="K7" s="187"/>
      <c r="L7" s="187"/>
      <c r="M7" s="187"/>
      <c r="N7" s="187"/>
      <c r="O7" s="188"/>
    </row>
    <row r="8" spans="2:15" ht="45" customHeight="1" x14ac:dyDescent="0.25">
      <c r="B8" s="105" t="s">
        <v>178</v>
      </c>
      <c r="C8" s="186" t="s">
        <v>181</v>
      </c>
      <c r="D8" s="187"/>
      <c r="E8" s="187"/>
      <c r="F8" s="187"/>
      <c r="G8" s="187"/>
      <c r="H8" s="188"/>
      <c r="I8" s="186" t="s">
        <v>182</v>
      </c>
      <c r="J8" s="187"/>
      <c r="K8" s="187"/>
      <c r="L8" s="187"/>
      <c r="M8" s="187"/>
      <c r="N8" s="187"/>
      <c r="O8" s="188"/>
    </row>
    <row r="9" spans="2:15" ht="45" customHeight="1" x14ac:dyDescent="0.25">
      <c r="B9" s="121" t="s">
        <v>178</v>
      </c>
      <c r="C9" s="190" t="s">
        <v>183</v>
      </c>
      <c r="D9" s="191"/>
      <c r="E9" s="191"/>
      <c r="F9" s="191"/>
      <c r="G9" s="191"/>
      <c r="H9" s="192"/>
      <c r="I9" s="190" t="s">
        <v>184</v>
      </c>
      <c r="J9" s="191"/>
      <c r="K9" s="191"/>
      <c r="L9" s="191"/>
      <c r="M9" s="191"/>
      <c r="N9" s="191"/>
      <c r="O9" s="192"/>
    </row>
    <row r="10" spans="2:15" ht="45" customHeight="1" x14ac:dyDescent="0.25">
      <c r="B10" s="124" t="s">
        <v>178</v>
      </c>
      <c r="C10" s="188" t="s">
        <v>185</v>
      </c>
      <c r="D10" s="193"/>
      <c r="E10" s="193"/>
      <c r="F10" s="193"/>
      <c r="G10" s="193"/>
      <c r="H10" s="186"/>
      <c r="I10" s="194" t="s">
        <v>186</v>
      </c>
      <c r="J10" s="194"/>
      <c r="K10" s="194"/>
      <c r="L10" s="194"/>
      <c r="M10" s="194"/>
      <c r="N10" s="194"/>
      <c r="O10" s="194"/>
    </row>
    <row r="12" spans="2:15" x14ac:dyDescent="0.25">
      <c r="B12" s="20" t="s">
        <v>175</v>
      </c>
      <c r="C12" s="169" t="s">
        <v>187</v>
      </c>
      <c r="D12" s="169"/>
      <c r="E12" s="169"/>
      <c r="F12" s="169"/>
      <c r="G12" s="169"/>
      <c r="H12" s="169"/>
      <c r="I12" s="170" t="s">
        <v>101</v>
      </c>
      <c r="J12" s="169"/>
      <c r="K12" s="169"/>
      <c r="L12" s="169"/>
      <c r="M12" s="169"/>
      <c r="N12" s="169"/>
      <c r="O12" s="171"/>
    </row>
    <row r="13" spans="2:15" ht="45" customHeight="1" x14ac:dyDescent="0.25">
      <c r="B13" s="11"/>
      <c r="C13" s="186"/>
      <c r="D13" s="187"/>
      <c r="E13" s="187"/>
      <c r="F13" s="187"/>
      <c r="G13" s="187"/>
      <c r="H13" s="188"/>
      <c r="I13" s="186"/>
      <c r="J13" s="187"/>
      <c r="K13" s="187"/>
      <c r="L13" s="187"/>
      <c r="M13" s="187"/>
      <c r="N13" s="187"/>
      <c r="O13" s="188"/>
    </row>
    <row r="15" spans="2:15" x14ac:dyDescent="0.25">
      <c r="B15" s="22" t="s">
        <v>175</v>
      </c>
      <c r="C15" s="152" t="s">
        <v>188</v>
      </c>
      <c r="D15" s="152"/>
      <c r="E15" s="152"/>
      <c r="F15" s="152"/>
      <c r="G15" s="152"/>
      <c r="H15" s="152"/>
      <c r="I15" s="153" t="s">
        <v>101</v>
      </c>
      <c r="J15" s="152"/>
      <c r="K15" s="152"/>
      <c r="L15" s="152"/>
      <c r="M15" s="152"/>
      <c r="N15" s="152"/>
      <c r="O15" s="154"/>
    </row>
    <row r="16" spans="2:15" ht="45" customHeight="1" x14ac:dyDescent="0.25">
      <c r="B16" s="118">
        <v>44298</v>
      </c>
      <c r="C16" s="186" t="s">
        <v>189</v>
      </c>
      <c r="D16" s="187"/>
      <c r="E16" s="187"/>
      <c r="F16" s="187"/>
      <c r="G16" s="187"/>
      <c r="H16" s="188"/>
      <c r="I16" s="186" t="s">
        <v>190</v>
      </c>
      <c r="J16" s="187"/>
      <c r="K16" s="187"/>
      <c r="L16" s="187"/>
      <c r="M16" s="187"/>
      <c r="N16" s="187"/>
      <c r="O16" s="188"/>
    </row>
    <row r="18" spans="2:15" x14ac:dyDescent="0.25">
      <c r="B18" s="21" t="s">
        <v>175</v>
      </c>
      <c r="C18" s="144" t="s">
        <v>191</v>
      </c>
      <c r="D18" s="144"/>
      <c r="E18" s="144"/>
      <c r="F18" s="144"/>
      <c r="G18" s="144"/>
      <c r="H18" s="144"/>
      <c r="I18" s="145" t="s">
        <v>101</v>
      </c>
      <c r="J18" s="144"/>
      <c r="K18" s="144"/>
      <c r="L18" s="144"/>
      <c r="M18" s="144"/>
      <c r="N18" s="144"/>
      <c r="O18" s="146"/>
    </row>
    <row r="19" spans="2:15" ht="45" customHeight="1" x14ac:dyDescent="0.25">
      <c r="B19" s="113"/>
      <c r="C19" s="187"/>
      <c r="D19" s="187"/>
      <c r="E19" s="187"/>
      <c r="F19" s="187"/>
      <c r="G19" s="187"/>
      <c r="H19" s="188"/>
      <c r="I19" s="125"/>
      <c r="J19" s="187"/>
      <c r="K19" s="187"/>
      <c r="L19" s="187"/>
      <c r="M19" s="187"/>
      <c r="N19" s="187"/>
      <c r="O19" s="188"/>
    </row>
    <row r="20" spans="2:15" ht="45" customHeight="1" x14ac:dyDescent="0.25">
      <c r="B20" s="112"/>
      <c r="C20" s="193"/>
      <c r="D20" s="193"/>
      <c r="E20" s="193"/>
      <c r="F20" s="193"/>
      <c r="G20" s="193"/>
      <c r="H20" s="193"/>
      <c r="I20" s="194"/>
      <c r="J20" s="193"/>
      <c r="K20" s="193"/>
      <c r="L20" s="193"/>
      <c r="M20" s="193"/>
      <c r="N20" s="193"/>
      <c r="O20" s="193"/>
    </row>
    <row r="22" spans="2:15" x14ac:dyDescent="0.25">
      <c r="B22" s="1" t="s">
        <v>175</v>
      </c>
      <c r="C22" s="185" t="s">
        <v>192</v>
      </c>
      <c r="D22" s="185"/>
      <c r="E22" s="185"/>
      <c r="F22" s="185"/>
      <c r="G22" s="185"/>
      <c r="H22" s="185"/>
      <c r="I22" s="184" t="s">
        <v>101</v>
      </c>
      <c r="J22" s="185"/>
      <c r="K22" s="185"/>
      <c r="L22" s="185"/>
      <c r="M22" s="185"/>
      <c r="N22" s="185"/>
      <c r="O22" s="189"/>
    </row>
    <row r="23" spans="2:15" ht="45" customHeight="1" x14ac:dyDescent="0.25">
      <c r="B23" s="11"/>
      <c r="C23" s="186"/>
      <c r="D23" s="187"/>
      <c r="E23" s="187"/>
      <c r="F23" s="187"/>
      <c r="G23" s="187"/>
      <c r="H23" s="188"/>
      <c r="I23" s="186"/>
      <c r="J23" s="187"/>
      <c r="K23" s="187"/>
      <c r="L23" s="187"/>
      <c r="M23" s="187"/>
      <c r="N23" s="187"/>
      <c r="O23" s="188"/>
    </row>
    <row r="25" spans="2:15" x14ac:dyDescent="0.25">
      <c r="B25" s="19" t="s">
        <v>175</v>
      </c>
      <c r="C25" s="159" t="s">
        <v>193</v>
      </c>
      <c r="D25" s="159"/>
      <c r="E25" s="159"/>
      <c r="F25" s="159"/>
      <c r="G25" s="159"/>
      <c r="H25" s="159"/>
      <c r="I25" s="160" t="s">
        <v>101</v>
      </c>
      <c r="J25" s="159"/>
      <c r="K25" s="159"/>
      <c r="L25" s="159"/>
      <c r="M25" s="159"/>
      <c r="N25" s="159"/>
      <c r="O25" s="161"/>
    </row>
    <row r="26" spans="2:15" ht="45" customHeight="1" x14ac:dyDescent="0.25">
      <c r="B26" s="11"/>
      <c r="C26" s="186"/>
      <c r="D26" s="187"/>
      <c r="E26" s="187"/>
      <c r="F26" s="187"/>
      <c r="G26" s="187"/>
      <c r="H26" s="188"/>
      <c r="I26" s="186"/>
      <c r="J26" s="187"/>
      <c r="K26" s="187"/>
      <c r="L26" s="187"/>
      <c r="M26" s="187"/>
      <c r="N26" s="187"/>
      <c r="O26" s="188"/>
    </row>
    <row r="28" spans="2:15" x14ac:dyDescent="0.25">
      <c r="B28" s="20" t="s">
        <v>175</v>
      </c>
      <c r="C28" s="169" t="s">
        <v>194</v>
      </c>
      <c r="D28" s="169"/>
      <c r="E28" s="169"/>
      <c r="F28" s="169"/>
      <c r="G28" s="169"/>
      <c r="H28" s="169"/>
      <c r="I28" s="170" t="s">
        <v>101</v>
      </c>
      <c r="J28" s="169"/>
      <c r="K28" s="169"/>
      <c r="L28" s="169"/>
      <c r="M28" s="169"/>
      <c r="N28" s="169"/>
      <c r="O28" s="171"/>
    </row>
    <row r="29" spans="2:15" ht="45" customHeight="1" x14ac:dyDescent="0.25">
      <c r="B29" s="105" t="s">
        <v>195</v>
      </c>
      <c r="C29" s="186" t="s">
        <v>196</v>
      </c>
      <c r="D29" s="187"/>
      <c r="E29" s="187"/>
      <c r="F29" s="187"/>
      <c r="G29" s="187"/>
      <c r="H29" s="188"/>
      <c r="I29" s="186" t="s">
        <v>197</v>
      </c>
      <c r="J29" s="187"/>
      <c r="K29" s="187"/>
      <c r="L29" s="187"/>
      <c r="M29" s="187"/>
      <c r="N29" s="187"/>
      <c r="O29" s="188"/>
    </row>
    <row r="30" spans="2:15" ht="45" customHeight="1" x14ac:dyDescent="0.25">
      <c r="B30" s="105" t="s">
        <v>195</v>
      </c>
      <c r="C30" s="186" t="s">
        <v>198</v>
      </c>
      <c r="D30" s="187"/>
      <c r="E30" s="187"/>
      <c r="F30" s="187"/>
      <c r="G30" s="187"/>
      <c r="H30" s="188"/>
      <c r="I30" s="186" t="s">
        <v>199</v>
      </c>
      <c r="J30" s="187"/>
      <c r="K30" s="187"/>
      <c r="L30" s="187"/>
      <c r="M30" s="187"/>
      <c r="N30" s="187"/>
      <c r="O30" s="188"/>
    </row>
    <row r="31" spans="2:15" ht="45" customHeight="1" x14ac:dyDescent="0.25">
      <c r="B31" s="105" t="s">
        <v>195</v>
      </c>
      <c r="C31" s="186" t="s">
        <v>200</v>
      </c>
      <c r="D31" s="187"/>
      <c r="E31" s="187"/>
      <c r="F31" s="187"/>
      <c r="G31" s="187"/>
      <c r="H31" s="188"/>
      <c r="I31" s="186" t="s">
        <v>12</v>
      </c>
      <c r="J31" s="187"/>
      <c r="K31" s="187"/>
      <c r="L31" s="187"/>
      <c r="M31" s="187"/>
      <c r="N31" s="187"/>
      <c r="O31" s="188"/>
    </row>
    <row r="32" spans="2:15" ht="45" customHeight="1" x14ac:dyDescent="0.25">
      <c r="B32" s="105" t="s">
        <v>201</v>
      </c>
      <c r="C32" s="186" t="s">
        <v>202</v>
      </c>
      <c r="D32" s="187"/>
      <c r="E32" s="187"/>
      <c r="F32" s="187"/>
      <c r="G32" s="187"/>
      <c r="H32" s="188"/>
      <c r="I32" s="186" t="s">
        <v>189</v>
      </c>
      <c r="J32" s="187"/>
      <c r="K32" s="187"/>
      <c r="L32" s="187"/>
      <c r="M32" s="187"/>
      <c r="N32" s="187"/>
      <c r="O32" s="188"/>
    </row>
    <row r="33" spans="2:15" ht="45" customHeight="1" x14ac:dyDescent="0.25">
      <c r="B33" s="105" t="s">
        <v>195</v>
      </c>
      <c r="C33" s="186" t="s">
        <v>203</v>
      </c>
      <c r="D33" s="187"/>
      <c r="E33" s="187"/>
      <c r="F33" s="187"/>
      <c r="G33" s="187"/>
      <c r="H33" s="188"/>
      <c r="I33" s="186" t="s">
        <v>204</v>
      </c>
      <c r="J33" s="187"/>
      <c r="K33" s="187"/>
      <c r="L33" s="187"/>
      <c r="M33" s="187"/>
      <c r="N33" s="187"/>
      <c r="O33" s="188"/>
    </row>
    <row r="34" spans="2:15" ht="45" customHeight="1" x14ac:dyDescent="0.25">
      <c r="B34" s="105" t="s">
        <v>195</v>
      </c>
      <c r="C34" s="186" t="s">
        <v>203</v>
      </c>
      <c r="D34" s="187"/>
      <c r="E34" s="187"/>
      <c r="F34" s="187"/>
      <c r="G34" s="187"/>
      <c r="H34" s="188"/>
      <c r="I34" s="186" t="s">
        <v>205</v>
      </c>
      <c r="J34" s="187"/>
      <c r="K34" s="187"/>
      <c r="L34" s="187"/>
      <c r="M34" s="187"/>
      <c r="N34" s="187"/>
      <c r="O34" s="188"/>
    </row>
    <row r="35" spans="2:15" ht="45" customHeight="1" x14ac:dyDescent="0.25">
      <c r="B35" s="121"/>
      <c r="C35" s="190"/>
      <c r="D35" s="191"/>
      <c r="E35" s="191"/>
      <c r="F35" s="191"/>
      <c r="G35" s="191"/>
      <c r="H35" s="192"/>
      <c r="I35" s="190"/>
      <c r="J35" s="191"/>
      <c r="K35" s="191"/>
      <c r="L35" s="191"/>
      <c r="M35" s="191"/>
      <c r="N35" s="191"/>
      <c r="O35" s="192"/>
    </row>
    <row r="36" spans="2:15" ht="45" customHeight="1" x14ac:dyDescent="0.25">
      <c r="B36" s="124" t="s">
        <v>195</v>
      </c>
      <c r="C36" s="193" t="s">
        <v>206</v>
      </c>
      <c r="D36" s="193"/>
      <c r="E36" s="193"/>
      <c r="F36" s="193"/>
      <c r="G36" s="193"/>
      <c r="H36" s="193"/>
      <c r="I36" s="193" t="s">
        <v>207</v>
      </c>
      <c r="J36" s="193"/>
      <c r="K36" s="193"/>
      <c r="L36" s="193"/>
      <c r="M36" s="193"/>
      <c r="N36" s="193"/>
      <c r="O36" s="193"/>
    </row>
    <row r="38" spans="2:15" x14ac:dyDescent="0.25">
      <c r="B38" s="22" t="s">
        <v>175</v>
      </c>
      <c r="C38" s="152" t="s">
        <v>208</v>
      </c>
      <c r="D38" s="152"/>
      <c r="E38" s="152"/>
      <c r="F38" s="152"/>
      <c r="G38" s="152"/>
      <c r="H38" s="152"/>
      <c r="I38" s="153" t="s">
        <v>101</v>
      </c>
      <c r="J38" s="152"/>
      <c r="K38" s="152"/>
      <c r="L38" s="152"/>
      <c r="M38" s="152"/>
      <c r="N38" s="152"/>
      <c r="O38" s="154"/>
    </row>
    <row r="39" spans="2:15" ht="45" customHeight="1" x14ac:dyDescent="0.25">
      <c r="B39" s="11"/>
      <c r="C39" s="186"/>
      <c r="D39" s="187"/>
      <c r="E39" s="187"/>
      <c r="F39" s="187"/>
      <c r="G39" s="187"/>
      <c r="H39" s="188"/>
      <c r="I39" s="186"/>
      <c r="J39" s="187"/>
      <c r="K39" s="187"/>
      <c r="L39" s="187"/>
      <c r="M39" s="187"/>
      <c r="N39" s="187"/>
      <c r="O39" s="188"/>
    </row>
  </sheetData>
  <mergeCells count="59">
    <mergeCell ref="C6:H6"/>
    <mergeCell ref="I6:O6"/>
    <mergeCell ref="C9:H9"/>
    <mergeCell ref="I9:O9"/>
    <mergeCell ref="C12:H12"/>
    <mergeCell ref="I12:O12"/>
    <mergeCell ref="C8:H8"/>
    <mergeCell ref="I8:O8"/>
    <mergeCell ref="C7:H7"/>
    <mergeCell ref="I7:O7"/>
    <mergeCell ref="B2:O2"/>
    <mergeCell ref="C3:H3"/>
    <mergeCell ref="I3:O3"/>
    <mergeCell ref="C4:H4"/>
    <mergeCell ref="I4:O4"/>
    <mergeCell ref="C13:H13"/>
    <mergeCell ref="I13:O13"/>
    <mergeCell ref="C15:H15"/>
    <mergeCell ref="I15:O15"/>
    <mergeCell ref="C10:H10"/>
    <mergeCell ref="I10:O10"/>
    <mergeCell ref="C16:H16"/>
    <mergeCell ref="I16:O16"/>
    <mergeCell ref="C18:H18"/>
    <mergeCell ref="I18:O18"/>
    <mergeCell ref="C20:H20"/>
    <mergeCell ref="I20:O20"/>
    <mergeCell ref="C19:H19"/>
    <mergeCell ref="I19:O19"/>
    <mergeCell ref="C39:H39"/>
    <mergeCell ref="I39:O39"/>
    <mergeCell ref="C28:H28"/>
    <mergeCell ref="I28:O28"/>
    <mergeCell ref="C35:H35"/>
    <mergeCell ref="I35:O35"/>
    <mergeCell ref="C38:H38"/>
    <mergeCell ref="I38:O38"/>
    <mergeCell ref="C34:H34"/>
    <mergeCell ref="I34:O34"/>
    <mergeCell ref="C31:H31"/>
    <mergeCell ref="I31:O31"/>
    <mergeCell ref="C33:H33"/>
    <mergeCell ref="I33:O33"/>
    <mergeCell ref="C36:H36"/>
    <mergeCell ref="I36:O36"/>
    <mergeCell ref="C32:H32"/>
    <mergeCell ref="I32:O32"/>
    <mergeCell ref="C22:H22"/>
    <mergeCell ref="I22:O22"/>
    <mergeCell ref="C29:H29"/>
    <mergeCell ref="I29:O29"/>
    <mergeCell ref="C23:H23"/>
    <mergeCell ref="I23:O23"/>
    <mergeCell ref="C26:H26"/>
    <mergeCell ref="I26:O26"/>
    <mergeCell ref="C30:H30"/>
    <mergeCell ref="I30:O30"/>
    <mergeCell ref="C25:H25"/>
    <mergeCell ref="I25:O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2021-09-28T13:36:57Z</dcterms:modified>
  <cp:category/>
  <cp:contentStatus/>
</cp:coreProperties>
</file>