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6ABD6108-DFAF-4A99-9A13-69074D90321C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Resources" sheetId="4" r:id="rId3"/>
    <sheet name="Outreach &amp; Knowledge Sharing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4" l="1"/>
  <c r="D43" i="4" l="1"/>
  <c r="D42" i="4"/>
  <c r="D41" i="4"/>
  <c r="D33" i="4"/>
  <c r="D32" i="4"/>
  <c r="D31" i="4"/>
  <c r="F65" i="4" l="1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64" i="4"/>
  <c r="F60" i="4"/>
  <c r="F59" i="4"/>
  <c r="F58" i="4"/>
  <c r="F57" i="4"/>
  <c r="F56" i="4"/>
  <c r="F53" i="4"/>
  <c r="F50" i="4"/>
  <c r="F51" i="4"/>
  <c r="F52" i="4"/>
  <c r="F49" i="4"/>
  <c r="E44" i="4"/>
  <c r="D44" i="4"/>
  <c r="C44" i="4"/>
  <c r="F43" i="4"/>
  <c r="F42" i="4"/>
  <c r="F41" i="4"/>
  <c r="E39" i="4"/>
  <c r="D39" i="4"/>
  <c r="C39" i="4"/>
  <c r="F39" i="4" s="1"/>
  <c r="E29" i="4"/>
  <c r="D29" i="4"/>
  <c r="C29" i="4"/>
  <c r="E34" i="4"/>
  <c r="D34" i="4"/>
  <c r="C34" i="4"/>
  <c r="F33" i="4"/>
  <c r="F32" i="4"/>
  <c r="F31" i="4"/>
  <c r="F29" i="4"/>
  <c r="E24" i="4"/>
  <c r="D24" i="4"/>
  <c r="C24" i="4"/>
  <c r="F24" i="4"/>
  <c r="F8" i="1" s="1"/>
  <c r="F23" i="4"/>
  <c r="F22" i="4"/>
  <c r="F21" i="4"/>
  <c r="F17" i="4"/>
  <c r="F16" i="4"/>
  <c r="F15" i="4"/>
  <c r="F18" i="4"/>
  <c r="F7" i="1" s="1"/>
  <c r="D18" i="4"/>
  <c r="E18" i="4"/>
  <c r="C18" i="4"/>
  <c r="F44" i="4" l="1"/>
  <c r="C45" i="4"/>
  <c r="D45" i="4"/>
  <c r="E45" i="4"/>
  <c r="F34" i="4"/>
  <c r="C35" i="4"/>
  <c r="E35" i="4"/>
  <c r="E11" i="4"/>
  <c r="D11" i="4"/>
  <c r="C11" i="4"/>
  <c r="D7" i="4"/>
  <c r="E7" i="4"/>
  <c r="C7" i="4"/>
  <c r="F9" i="4"/>
  <c r="F5" i="4"/>
  <c r="F10" i="4"/>
  <c r="F6" i="4"/>
  <c r="F35" i="4" l="1"/>
  <c r="F45" i="4"/>
  <c r="F6" i="1" s="1"/>
  <c r="F11" i="4"/>
  <c r="F5" i="1" s="1"/>
  <c r="F7" i="4"/>
  <c r="F4" i="1" s="1"/>
  <c r="G8" i="1"/>
  <c r="G7" i="1"/>
  <c r="G4" i="1" l="1"/>
  <c r="G6" i="1"/>
  <c r="G5" i="1"/>
</calcChain>
</file>

<file path=xl/sharedStrings.xml><?xml version="1.0" encoding="utf-8"?>
<sst xmlns="http://schemas.openxmlformats.org/spreadsheetml/2006/main" count="315" uniqueCount="206">
  <si>
    <t>Year</t>
  </si>
  <si>
    <t>Area</t>
  </si>
  <si>
    <t>ScotGrid</t>
  </si>
  <si>
    <t>Quarter</t>
  </si>
  <si>
    <t>Q2</t>
  </si>
  <si>
    <t>Reporter</t>
  </si>
  <si>
    <t>Gareth Roy</t>
  </si>
  <si>
    <t>Month 1</t>
  </si>
  <si>
    <t>Month 2</t>
  </si>
  <si>
    <t>Month 3</t>
  </si>
  <si>
    <t>Durham</t>
  </si>
  <si>
    <t>Edinburgh</t>
  </si>
  <si>
    <t>Glasgow</t>
  </si>
  <si>
    <t>S.Skipsey</t>
  </si>
  <si>
    <t>Total</t>
  </si>
  <si>
    <t>Narrative</t>
  </si>
  <si>
    <t>Successes</t>
  </si>
  <si>
    <t>Problems</t>
  </si>
  <si>
    <t>Migrated all CE's to ARC6.
Upgraded to DOME.
Installed some new equipment.
Installed Proxmox to new hardware in a 4node cluster and CEPH; now with HIGH availability.</t>
  </si>
  <si>
    <t>Disk Array continues to crash/KP. dur to SATA SMR Drives being rubbish.
DOME/XROOT/DMLITE issues; poor documentation and poor packaging.
Failed heat exchanger cause the datacentre to go offline due to high temps.</t>
  </si>
  <si>
    <t>Anonymous access to XCache and Rucio monitoring enabled.
Migrated to ARC6 on all CE.
Correctly Re-Evaluated site HEPSPEC.
Comissioned new Tier3
Added new experimental logging infrastructure.
Upgraded BDII to CentOS7.
Upgraded DPM head node and most of storage to CentOS7.</t>
  </si>
  <si>
    <t>DPM 1.13 continues to have (none site-specific) problems. These are being worked through but are a significant time-sink.
Suffered on site A/R numbers due to services we don't directly control being down for numerous reasons (security/power/scalabiltity).</t>
  </si>
  <si>
    <t xml:space="preserve">CEPH comissioning contines, with active ATLAS jobs running against new CEPH pool.
Additional monitoring infrastructure set with initial deployment of ElastiFlow for network monitoring.
</t>
  </si>
  <si>
    <t>Due to delays in migration to new DC, some resources (CPU &amp; Disk) are unavailable for consumption by WLCG experiments.
Problems with xrootd and writing back to CEPH has stalled comissioning of production CEPH cluster.</t>
  </si>
  <si>
    <t>Risks</t>
  </si>
  <si>
    <t>Type</t>
  </si>
  <si>
    <t>Risk</t>
  </si>
  <si>
    <t>Mitigation</t>
  </si>
  <si>
    <t>Potential loss of expertise due to staff leaving.
A/R risks due to not controlling all services relating to Tier2.
Aging storage at the site.</t>
  </si>
  <si>
    <t>More documentation needed across the site to avoid missing knowledge gaps building up.
Have comissioned additional services to supplement this to avoid A/R falling too low.
Working with ATLAS/DOMA-QoS to determine best use of storage.</t>
  </si>
  <si>
    <t>COVID and other delays mean migration to new DC is delayed.</t>
  </si>
  <si>
    <t>Focus on running both batch farms and storage pools for as long as possible.</t>
  </si>
  <si>
    <t>Objectives and Deliverables Last Quarter</t>
  </si>
  <si>
    <t>Due Date</t>
  </si>
  <si>
    <t>Objective/Deliverable</t>
  </si>
  <si>
    <t>Metric/Output</t>
  </si>
  <si>
    <t>Glasgow: Decomission CentOS6 queue and reclaim resource</t>
  </si>
  <si>
    <t>Queue Decomissioned, resources waiting to be removed post COVID restrictions</t>
  </si>
  <si>
    <t>Glasgow: Production Deployment of CEPH Storage</t>
  </si>
  <si>
    <t>Issues with xroot have meant this is still ongoing, as a fall back GridFTP is now being set up.</t>
  </si>
  <si>
    <t>ECDF: Deploy new NFS server</t>
  </si>
  <si>
    <t>WIP delayed due to ARC6/CentOS7 migration</t>
  </si>
  <si>
    <t>ECDF: Enable anonymous access to monitoring at site</t>
  </si>
  <si>
    <t>Anoymous readonly access is done.</t>
  </si>
  <si>
    <t>ECDF: ARC6</t>
  </si>
  <si>
    <t>Deployed and working across site, bug in HTCondor+ARC6 reported</t>
  </si>
  <si>
    <t>ECDF: Migrate services to CentOS7</t>
  </si>
  <si>
    <t>BDII done, SE 50% done, ARGUS pending, T3 working</t>
  </si>
  <si>
    <t>ECDF: Set up centralised logging</t>
  </si>
  <si>
    <t>Ongoing. Loki and Promtail depolyed, but dashboards need to be set up</t>
  </si>
  <si>
    <t>Durham: Frontier Cache</t>
  </si>
  <si>
    <t>Ongoing - Works but unstable to to storage issues.</t>
  </si>
  <si>
    <t>Durham: In a vain attempt to split some monitoring systems away from traditional installs enabling us to update some of the monitoring tools.</t>
  </si>
  <si>
    <t>Ongoing - ELK/Elastiflow works, LibreNMS, works, Smokeping, Oxidized Works, Grafana, Graphite and Promethus works - Issues with Ganglia and storage.</t>
  </si>
  <si>
    <t>Durham: Shared Fail2Ban Production Ready</t>
  </si>
  <si>
    <t>Ongoing - Need to finalise documentation.</t>
  </si>
  <si>
    <t>Durham: Investigate DPM/Dome Head Node issues; finalising on a C8 Build</t>
  </si>
  <si>
    <t>Ongoing - Currently on a CentOS7 VM working OK; might hold off C8 migration for now.</t>
  </si>
  <si>
    <t>Objectives and Deliverables This Quarter</t>
  </si>
  <si>
    <t>Stable Frontier Squid</t>
  </si>
  <si>
    <t>Stability required, Auto build Required.</t>
  </si>
  <si>
    <t>Final Documentation</t>
  </si>
  <si>
    <t>C8 SE Maybe?</t>
  </si>
  <si>
    <t>Active usage by Atlas for both Storage and CPU writeback</t>
  </si>
  <si>
    <t>Glasgow: Migration of select HW to new Data Centre</t>
  </si>
  <si>
    <t>Additional CPU capacity deployed to new DC</t>
  </si>
  <si>
    <t>ECDF: Explore turning off legacy components of DPM</t>
  </si>
  <si>
    <t>We're one of the few sites still running legacy DPM
components (for various reasons).
We should try to join everyone else who has turned these off as they're unsupported</t>
  </si>
  <si>
    <t>ECDF: commission additional ARGUS servers</t>
  </si>
  <si>
    <t>We have a site limit of 2k jobs per-DN.
If we commission multiple ARGUS we can potentially work around this.
At least we need to migrate to ARGUS on CentOS7.</t>
  </si>
  <si>
    <t>Comission new better performing NFS
server for cluster use.</t>
  </si>
  <si>
    <t>ECDF: Work with ATLAS/DOMA-QoS to best use site storage</t>
  </si>
  <si>
    <t>Work with ATLAS to understand how to best make use of site storage through GridPP6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</si>
  <si>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</si>
  <si>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</si>
  <si>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</si>
  <si>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</si>
  <si>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</si>
  <si>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</si>
  <si>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</si>
  <si>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</si>
  <si>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</si>
  <si>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</si>
  <si>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</si>
  <si>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</si>
  <si>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</si>
  <si>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ScotGrid</t>
  </si>
  <si>
    <t>Metric OK</t>
  </si>
  <si>
    <t>MOK</t>
  </si>
  <si>
    <t>% of WLCG Pledged Disk Available - ScotGrid</t>
  </si>
  <si>
    <t>Metric Clost to Target</t>
  </si>
  <si>
    <t>MCT</t>
  </si>
  <si>
    <t>% CPU Utilisation (Wall Clock) - ScotGrid</t>
  </si>
  <si>
    <t>Metric not OK</t>
  </si>
  <si>
    <t>MFL</t>
  </si>
  <si>
    <t xml:space="preserve">Average Argo Availability - ScotGrid </t>
  </si>
  <si>
    <t>Due to airconditioning and storage problems at Durham in June Tier-2 average is down.
Power problems and GPFS problems in Edinburgh also brought down the average.</t>
  </si>
  <si>
    <t>Metric with no Target</t>
  </si>
  <si>
    <t>MNO</t>
  </si>
  <si>
    <t xml:space="preserve">Average Argo Reliability - ScotGrid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</si>
  <si>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</si>
  <si>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</si>
  <si>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</si>
  <si>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</si>
  <si>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</si>
  <si>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</si>
  <si>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% of Pledge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</si>
  <si>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</si>
  <si>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</si>
  <si>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</si>
  <si>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</si>
  <si>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</si>
  <si>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</si>
  <si>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</si>
  <si>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</si>
  <si>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</si>
  <si>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</si>
  <si>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</si>
  <si>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</si>
  <si>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</si>
  <si>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</si>
  <si>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https://accounting.egi.eu/tier2/federation/UK-ScotGrid/normcpu/SITE/DATE/2020/4/2020/6/all/localinfrajobs/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</si>
  <si>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</si>
  <si>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</si>
  <si>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</si>
  <si>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</si>
  <si>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</si>
  <si>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</si>
  <si>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</si>
  <si>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ECDF cloud: https://accounting.egi.eu/cloud/site/UKI-SCOTGRID-ECDF/sum_elap_processors/VO/DATE/2020/4/2020/6/all/localinfrajobs/ * 21.0 HEPSPEC (average from historical data and using non-HT CPU)</t>
  </si>
  <si>
    <t>WallClock Hours (HS06)</t>
  </si>
  <si>
    <t>WallClock time available from link below:</t>
  </si>
  <si>
    <t>https://accounting.egi.eu/tier2/federation/UK-ScotGrid/normelap_processors/SITE/DATE/2020/4/2020/6/all/localinfrajobs/</t>
  </si>
  <si>
    <t>ECDF cloud wallclock  = (1.046 * CPU hours based on historical performance)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</si>
  <si>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</si>
  <si>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</si>
  <si>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</si>
  <si>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</si>
  <si>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</si>
  <si>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</si>
  <si>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</si>
  <si>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</si>
  <si>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</si>
  <si>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</si>
  <si>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</si>
  <si>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ECDF site ATLAS use at low point as storage servers are being re-balanced to migrate to CentOS7 will increase to ~900T in next quarter</t>
  </si>
  <si>
    <t>Storage - Other : USED (TB)</t>
  </si>
  <si>
    <t>biomed</t>
  </si>
  <si>
    <t>Active VOs at you site can be assesed from the following link:</t>
  </si>
  <si>
    <t>cernatschool.org</t>
  </si>
  <si>
    <t>https://accounting.egi.eu/tier2/federation/UK-ScotGrid/njobs/VO/DATE/2020/4/2020/6/all/localinfrajobs/</t>
  </si>
  <si>
    <t>clas12</t>
  </si>
  <si>
    <t>This includes all VOs that have run at least one job at the distributed Tier-2 in the last Quarter and are deemed to be supported.</t>
  </si>
  <si>
    <t>comet.j-parc.jp</t>
  </si>
  <si>
    <t>If you have other VOs that are supported, use storage and may not have run in the last quarter please include them also.</t>
  </si>
  <si>
    <t>dune</t>
  </si>
  <si>
    <t>gridpp</t>
  </si>
  <si>
    <t>hyperk.org</t>
  </si>
  <si>
    <t>ilc</t>
  </si>
  <si>
    <t>iris.ac.uk</t>
  </si>
  <si>
    <t>lhcb</t>
  </si>
  <si>
    <t>lsst</t>
  </si>
  <si>
    <t>lz</t>
  </si>
  <si>
    <t>magrid</t>
  </si>
  <si>
    <t>mice</t>
  </si>
  <si>
    <t>na62.vo.gridpp.ac.uk</t>
  </si>
  <si>
    <t>ops</t>
  </si>
  <si>
    <t>pheno</t>
  </si>
  <si>
    <t>skatelescope.eu</t>
  </si>
  <si>
    <t>snoplus.snolab.ca</t>
  </si>
  <si>
    <t>solidexperiment.org</t>
  </si>
  <si>
    <t>t2k.org</t>
  </si>
  <si>
    <t>vo.moedal.org</t>
  </si>
  <si>
    <t>vo.northgrid.ac.uk</t>
  </si>
  <si>
    <t>vo.scotgrid.ac.uk</t>
  </si>
  <si>
    <t>Outreach &amp; Knowledge Exchange - ResearchFish Inputs</t>
  </si>
  <si>
    <t>Date</t>
  </si>
  <si>
    <t>Publications</t>
  </si>
  <si>
    <t>Collaborations</t>
  </si>
  <si>
    <t>Ongoing</t>
  </si>
  <si>
    <t>LSST</t>
  </si>
  <si>
    <t>Teng Li 50% LUSC DAC Team.
Rob assisting James with LSST job submission via DIRAC</t>
  </si>
  <si>
    <t>LZ</t>
  </si>
  <si>
    <t>ECDF aiding in moving some workloads to the Grid.</t>
  </si>
  <si>
    <t>DUNE</t>
  </si>
  <si>
    <t>Provided effort into DUNE RUCIO deployment and data management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</si>
  <si>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</si>
  <si>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</si>
  <si>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</si>
  <si>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</si>
  <si>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</si>
  <si>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</si>
  <si>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Present</t>
  </si>
  <si>
    <t>UK Members of DPM Collaboration</t>
  </si>
  <si>
    <t xml:space="preserve">UK Data Storage (S. Skipsey) </t>
  </si>
  <si>
    <t>HTTP Deployment Working Group</t>
  </si>
  <si>
    <t xml:space="preserve"> S. Skipsey </t>
  </si>
  <si>
    <t>Member of Tier-2 Evolution Working Group</t>
  </si>
  <si>
    <t>WLCG Sytem Performance and Cost Modelling WG</t>
  </si>
  <si>
    <t>Member of WLCG DOMA-Access WG</t>
  </si>
  <si>
    <t>Teng Li</t>
  </si>
  <si>
    <t>Member of LHCb RTA</t>
  </si>
  <si>
    <t>Robert Currie</t>
  </si>
  <si>
    <t>Member of the WLCG DOMA-QoS WG</t>
  </si>
  <si>
    <t>Other Outputs and Knowledge Exchange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</si>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</sst>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8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9" fontId="0" fillId="0" borderId="11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9" fontId="0" fillId="0" borderId="20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7" xfId="0" applyBorder="1"/>
    <xf numFmtId="0" fontId="4" fillId="0" borderId="6" xfId="2" applyBorder="1"/>
    <xf numFmtId="0" fontId="2" fillId="7" borderId="11" xfId="0" applyFont="1" applyFill="1" applyBorder="1"/>
    <xf numFmtId="0" fontId="2" fillId="7" borderId="12" xfId="0" applyFont="1" applyFill="1" applyBorder="1"/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 vertical="center"/>
    </xf>
    <xf numFmtId="9" fontId="0" fillId="0" borderId="12" xfId="1" applyNumberFormat="1" applyFont="1" applyBorder="1" applyAlignment="1">
      <alignment horizontal="center" vertical="center"/>
    </xf>
    <xf numFmtId="0" fontId="2" fillId="8" borderId="11" xfId="0" applyFont="1" applyFill="1" applyBorder="1"/>
    <xf numFmtId="0" fontId="2" fillId="8" borderId="12" xfId="0" applyFont="1" applyFill="1" applyBorder="1"/>
    <xf numFmtId="0" fontId="2" fillId="8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6" xfId="0" applyFont="1" applyBorder="1"/>
    <xf numFmtId="0" fontId="4" fillId="0" borderId="6" xfId="2" applyFont="1" applyBorder="1"/>
    <xf numFmtId="166" fontId="3" fillId="0" borderId="6" xfId="0" applyNumberFormat="1" applyFon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66" fontId="2" fillId="7" borderId="17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9" borderId="11" xfId="0" applyFont="1" applyFill="1" applyBorder="1"/>
    <xf numFmtId="0" fontId="0" fillId="11" borderId="19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0" xfId="0" applyNumberFormat="1" applyFill="1" applyBorder="1" applyAlignment="1">
      <alignment horizontal="center"/>
    </xf>
    <xf numFmtId="1" fontId="6" fillId="11" borderId="6" xfId="0" applyNumberFormat="1" applyFont="1" applyFill="1" applyBorder="1" applyAlignment="1">
      <alignment horizontal="center"/>
    </xf>
    <xf numFmtId="1" fontId="6" fillId="11" borderId="0" xfId="0" applyNumberFormat="1" applyFont="1" applyFill="1" applyBorder="1" applyAlignment="1">
      <alignment horizontal="center"/>
    </xf>
    <xf numFmtId="1" fontId="6" fillId="11" borderId="11" xfId="0" applyNumberFormat="1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6" fontId="2" fillId="8" borderId="10" xfId="0" applyNumberFormat="1" applyFon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vertical="center"/>
    </xf>
    <xf numFmtId="0" fontId="0" fillId="0" borderId="6" xfId="0" applyBorder="1" applyAlignment="1">
      <alignment horizontal="left"/>
    </xf>
    <xf numFmtId="0" fontId="2" fillId="9" borderId="12" xfId="0" applyFont="1" applyFill="1" applyBorder="1"/>
    <xf numFmtId="17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" fontId="0" fillId="0" borderId="0" xfId="0" applyNumberFormat="1"/>
    <xf numFmtId="17" fontId="0" fillId="0" borderId="11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UK-ScotGrid/normcpu/SITE/DATE/2020/4/2020/6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5" Type="http://schemas.openxmlformats.org/officeDocument/2006/relationships/hyperlink" Target="https://accounting.egi.eu/tier2/federation/UK-ScotGrid/njobs/VO/DATE/2020/4/2020/6/all/localinfrajobs/" TargetMode="External"/><Relationship Id="rId4" Type="http://schemas.openxmlformats.org/officeDocument/2006/relationships/hyperlink" Target="https://accounting.egi.eu/tier2/federation/UK-ScotGrid/normelap_processors/SITE/DATE/2020/4/2020/6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47"/>
  <sheetViews>
    <sheetView tabSelected="1" workbookViewId="0">
      <selection activeCell="E4" sqref="E4"/>
    </sheetView>
  </sheetViews>
  <sheetFormatPr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2"/>
    <col min="6" max="6" width="9.5546875" style="2" customWidth="1"/>
    <col min="7" max="10" width="9.109375" style="2"/>
  </cols>
  <sheetData>
    <row r="2" spans="2:10" x14ac:dyDescent="0.3">
      <c r="B2" s="4" t="s">
        <v>0</v>
      </c>
      <c r="C2" s="14">
        <v>2020</v>
      </c>
      <c r="D2" s="119" t="s">
        <v>1</v>
      </c>
      <c r="E2" s="158" t="s">
        <v>2</v>
      </c>
      <c r="F2" s="158"/>
      <c r="G2" s="15"/>
      <c r="H2" s="15"/>
      <c r="I2" s="15"/>
      <c r="J2" s="15"/>
    </row>
    <row r="3" spans="2:10" x14ac:dyDescent="0.3">
      <c r="B3" s="4" t="s">
        <v>3</v>
      </c>
      <c r="C3" s="14" t="s">
        <v>4</v>
      </c>
      <c r="D3" s="119" t="s">
        <v>5</v>
      </c>
      <c r="E3" s="158" t="s">
        <v>205</v>
      </c>
      <c r="F3" s="158"/>
      <c r="G3" s="15"/>
      <c r="H3"/>
      <c r="I3"/>
      <c r="J3"/>
    </row>
    <row r="4" spans="2:10" x14ac:dyDescent="0.3">
      <c r="B4" s="20"/>
      <c r="C4" s="17"/>
      <c r="D4" s="20"/>
      <c r="E4" s="17"/>
      <c r="F4" s="17"/>
      <c r="G4" s="15"/>
      <c r="H4" s="15"/>
      <c r="I4" s="15"/>
      <c r="J4" s="15"/>
    </row>
    <row r="5" spans="2:10" x14ac:dyDescent="0.3">
      <c r="E5" s="15"/>
      <c r="F5" s="15"/>
      <c r="G5" s="15"/>
      <c r="H5" s="15"/>
      <c r="I5" s="15"/>
      <c r="J5" s="15"/>
    </row>
    <row r="6" spans="2:10" x14ac:dyDescent="0.3">
      <c r="B6" s="155" t="s">
        <v>15</v>
      </c>
      <c r="C6" s="156"/>
      <c r="D6" s="156"/>
      <c r="E6" s="156"/>
      <c r="F6" s="156"/>
      <c r="G6" s="156"/>
      <c r="H6" s="156"/>
      <c r="I6" s="156"/>
      <c r="J6" s="157"/>
    </row>
    <row r="7" spans="2:10" x14ac:dyDescent="0.3">
      <c r="B7" s="21" t="s">
        <v>1</v>
      </c>
      <c r="C7" s="152" t="s">
        <v>16</v>
      </c>
      <c r="D7" s="152"/>
      <c r="E7" s="152"/>
      <c r="F7" s="153" t="s">
        <v>17</v>
      </c>
      <c r="G7" s="152"/>
      <c r="H7" s="152"/>
      <c r="I7" s="152"/>
      <c r="J7" s="154"/>
    </row>
    <row r="8" spans="2:10" ht="99.75" customHeight="1" x14ac:dyDescent="0.3">
      <c r="B8" s="11" t="s">
        <v>10</v>
      </c>
      <c r="C8" s="127" t="s">
        <v>18</v>
      </c>
      <c r="D8" s="128"/>
      <c r="E8" s="129"/>
      <c r="F8" s="127" t="s">
        <v>19</v>
      </c>
      <c r="G8" s="128"/>
      <c r="H8" s="128"/>
      <c r="I8" s="128"/>
      <c r="J8" s="129"/>
    </row>
    <row r="9" spans="2:10" ht="132.75" customHeight="1" x14ac:dyDescent="0.3">
      <c r="B9" s="11" t="s">
        <v>11</v>
      </c>
      <c r="C9" s="127" t="s">
        <v>20</v>
      </c>
      <c r="D9" s="128"/>
      <c r="E9" s="129"/>
      <c r="F9" s="127" t="s">
        <v>21</v>
      </c>
      <c r="G9" s="128"/>
      <c r="H9" s="128"/>
      <c r="I9" s="128"/>
      <c r="J9" s="129"/>
    </row>
    <row r="10" spans="2:10" ht="99.75" customHeight="1" x14ac:dyDescent="0.3">
      <c r="B10" s="11" t="s">
        <v>12</v>
      </c>
      <c r="C10" s="127" t="s">
        <v>22</v>
      </c>
      <c r="D10" s="128"/>
      <c r="E10" s="129"/>
      <c r="F10" s="127" t="s">
        <v>23</v>
      </c>
      <c r="G10" s="128"/>
      <c r="H10" s="128"/>
      <c r="I10" s="128"/>
      <c r="J10" s="129"/>
    </row>
    <row r="11" spans="2:10" x14ac:dyDescent="0.3">
      <c r="C11" s="15"/>
      <c r="D11" s="15"/>
      <c r="E11" s="15"/>
      <c r="F11" s="15"/>
      <c r="G11" s="15"/>
      <c r="H11" s="15"/>
      <c r="I11" s="15"/>
      <c r="J11" s="15"/>
    </row>
    <row r="12" spans="2:10" x14ac:dyDescent="0.3">
      <c r="C12" s="15"/>
      <c r="D12" s="15"/>
      <c r="E12" s="15"/>
      <c r="F12" s="15"/>
      <c r="G12" s="15"/>
      <c r="H12" s="15"/>
      <c r="I12" s="15"/>
      <c r="J12" s="15"/>
    </row>
    <row r="13" spans="2:10" x14ac:dyDescent="0.3">
      <c r="B13" s="146" t="s">
        <v>24</v>
      </c>
      <c r="C13" s="147"/>
      <c r="D13" s="147"/>
      <c r="E13" s="147"/>
      <c r="F13" s="147"/>
      <c r="G13" s="147"/>
      <c r="H13" s="147"/>
      <c r="I13" s="147"/>
      <c r="J13" s="148"/>
    </row>
    <row r="14" spans="2:10" x14ac:dyDescent="0.3">
      <c r="B14" s="22" t="s">
        <v>25</v>
      </c>
      <c r="C14" s="149" t="s">
        <v>26</v>
      </c>
      <c r="D14" s="149"/>
      <c r="E14" s="149"/>
      <c r="F14" s="150" t="s">
        <v>27</v>
      </c>
      <c r="G14" s="149"/>
      <c r="H14" s="149"/>
      <c r="I14" s="149"/>
      <c r="J14" s="151"/>
    </row>
    <row r="15" spans="2:10" ht="60" customHeight="1" x14ac:dyDescent="0.3">
      <c r="B15" s="11" t="s">
        <v>10</v>
      </c>
      <c r="C15" s="127"/>
      <c r="D15" s="128"/>
      <c r="E15" s="129"/>
      <c r="F15" s="127"/>
      <c r="G15" s="128"/>
      <c r="H15" s="128"/>
      <c r="I15" s="128"/>
      <c r="J15" s="129"/>
    </row>
    <row r="16" spans="2:10" ht="122.25" customHeight="1" x14ac:dyDescent="0.3">
      <c r="B16" s="11" t="s">
        <v>11</v>
      </c>
      <c r="C16" s="127" t="s">
        <v>28</v>
      </c>
      <c r="D16" s="128"/>
      <c r="E16" s="129"/>
      <c r="F16" s="127" t="s">
        <v>29</v>
      </c>
      <c r="G16" s="128"/>
      <c r="H16" s="128"/>
      <c r="I16" s="128"/>
      <c r="J16" s="129"/>
    </row>
    <row r="17" spans="2:10" ht="60" customHeight="1" x14ac:dyDescent="0.3">
      <c r="B17" s="11" t="s">
        <v>12</v>
      </c>
      <c r="C17" s="127" t="s">
        <v>30</v>
      </c>
      <c r="D17" s="128"/>
      <c r="E17" s="129"/>
      <c r="F17" s="127" t="s">
        <v>31</v>
      </c>
      <c r="G17" s="128"/>
      <c r="H17" s="128"/>
      <c r="I17" s="128"/>
      <c r="J17" s="129"/>
    </row>
    <row r="18" spans="2:10" x14ac:dyDescent="0.3">
      <c r="E18" s="15"/>
      <c r="F18" s="15"/>
      <c r="G18" s="15"/>
      <c r="H18" s="15"/>
      <c r="I18" s="15"/>
      <c r="J18" s="15"/>
    </row>
    <row r="19" spans="2:10" x14ac:dyDescent="0.3">
      <c r="E19" s="15"/>
      <c r="F19" s="15"/>
      <c r="G19" s="15"/>
      <c r="H19" s="15"/>
      <c r="I19" s="15"/>
      <c r="J19" s="15"/>
    </row>
    <row r="20" spans="2:10" x14ac:dyDescent="0.3">
      <c r="B20" s="143" t="s">
        <v>32</v>
      </c>
      <c r="C20" s="144"/>
      <c r="D20" s="144"/>
      <c r="E20" s="144"/>
      <c r="F20" s="144"/>
      <c r="G20" s="144"/>
      <c r="H20" s="144"/>
      <c r="I20" s="144"/>
      <c r="J20" s="145"/>
    </row>
    <row r="21" spans="2:10" x14ac:dyDescent="0.3">
      <c r="B21" s="23" t="s">
        <v>33</v>
      </c>
      <c r="C21" s="140" t="s">
        <v>34</v>
      </c>
      <c r="D21" s="140"/>
      <c r="E21" s="140"/>
      <c r="F21" s="141" t="s">
        <v>35</v>
      </c>
      <c r="G21" s="140"/>
      <c r="H21" s="140"/>
      <c r="I21" s="140"/>
      <c r="J21" s="142"/>
    </row>
    <row r="22" spans="2:10" ht="60" customHeight="1" x14ac:dyDescent="0.3">
      <c r="B22" s="112">
        <v>44013</v>
      </c>
      <c r="C22" s="127" t="s">
        <v>36</v>
      </c>
      <c r="D22" s="128"/>
      <c r="E22" s="129"/>
      <c r="F22" s="127" t="s">
        <v>37</v>
      </c>
      <c r="G22" s="128"/>
      <c r="H22" s="128"/>
      <c r="I22" s="128"/>
      <c r="J22" s="129"/>
    </row>
    <row r="23" spans="2:10" ht="60" customHeight="1" x14ac:dyDescent="0.3">
      <c r="B23" s="112">
        <v>44013</v>
      </c>
      <c r="C23" s="127" t="s">
        <v>38</v>
      </c>
      <c r="D23" s="128"/>
      <c r="E23" s="129"/>
      <c r="F23" s="127" t="s">
        <v>39</v>
      </c>
      <c r="G23" s="128"/>
      <c r="H23" s="128"/>
      <c r="I23" s="128"/>
      <c r="J23" s="129"/>
    </row>
    <row r="24" spans="2:10" ht="60" customHeight="1" x14ac:dyDescent="0.3">
      <c r="B24" s="112">
        <v>44013</v>
      </c>
      <c r="C24" s="127" t="s">
        <v>40</v>
      </c>
      <c r="D24" s="128"/>
      <c r="E24" s="129"/>
      <c r="F24" s="127" t="s">
        <v>41</v>
      </c>
      <c r="G24" s="128"/>
      <c r="H24" s="128"/>
      <c r="I24" s="128"/>
      <c r="J24" s="129"/>
    </row>
    <row r="25" spans="2:10" ht="60" customHeight="1" x14ac:dyDescent="0.3">
      <c r="B25" s="112">
        <v>44013</v>
      </c>
      <c r="C25" s="127" t="s">
        <v>42</v>
      </c>
      <c r="D25" s="128"/>
      <c r="E25" s="129"/>
      <c r="F25" s="127" t="s">
        <v>43</v>
      </c>
      <c r="G25" s="128"/>
      <c r="H25" s="128"/>
      <c r="I25" s="128"/>
      <c r="J25" s="129"/>
    </row>
    <row r="26" spans="2:10" ht="60" customHeight="1" x14ac:dyDescent="0.3">
      <c r="B26" s="112">
        <v>44013</v>
      </c>
      <c r="C26" s="127" t="s">
        <v>44</v>
      </c>
      <c r="D26" s="128"/>
      <c r="E26" s="129"/>
      <c r="F26" s="127" t="s">
        <v>45</v>
      </c>
      <c r="G26" s="128"/>
      <c r="H26" s="128"/>
      <c r="I26" s="128"/>
      <c r="J26" s="129"/>
    </row>
    <row r="27" spans="2:10" ht="60" customHeight="1" x14ac:dyDescent="0.3">
      <c r="B27" s="112">
        <v>44013</v>
      </c>
      <c r="C27" s="127" t="s">
        <v>46</v>
      </c>
      <c r="D27" s="128"/>
      <c r="E27" s="129"/>
      <c r="F27" s="127" t="s">
        <v>47</v>
      </c>
      <c r="G27" s="128"/>
      <c r="H27" s="128"/>
      <c r="I27" s="128"/>
      <c r="J27" s="129"/>
    </row>
    <row r="28" spans="2:10" ht="60" customHeight="1" x14ac:dyDescent="0.3">
      <c r="B28" s="112">
        <v>44013</v>
      </c>
      <c r="C28" s="127" t="s">
        <v>48</v>
      </c>
      <c r="D28" s="128"/>
      <c r="E28" s="129"/>
      <c r="F28" s="127" t="s">
        <v>49</v>
      </c>
      <c r="G28" s="128"/>
      <c r="H28" s="128"/>
      <c r="I28" s="128"/>
      <c r="J28" s="129"/>
    </row>
    <row r="29" spans="2:10" ht="60" customHeight="1" x14ac:dyDescent="0.3">
      <c r="B29" s="112">
        <v>44013</v>
      </c>
      <c r="C29" s="127" t="s">
        <v>50</v>
      </c>
      <c r="D29" s="128"/>
      <c r="E29" s="129"/>
      <c r="F29" s="127" t="s">
        <v>51</v>
      </c>
      <c r="G29" s="128"/>
      <c r="H29" s="128"/>
      <c r="I29" s="128"/>
      <c r="J29" s="129"/>
    </row>
    <row r="30" spans="2:10" ht="60" customHeight="1" x14ac:dyDescent="0.3">
      <c r="B30" s="112">
        <v>44013</v>
      </c>
      <c r="C30" s="127" t="s">
        <v>52</v>
      </c>
      <c r="D30" s="128"/>
      <c r="E30" s="129"/>
      <c r="F30" s="127" t="s">
        <v>53</v>
      </c>
      <c r="G30" s="128"/>
      <c r="H30" s="128"/>
      <c r="I30" s="128"/>
      <c r="J30" s="129"/>
    </row>
    <row r="31" spans="2:10" ht="60" customHeight="1" x14ac:dyDescent="0.3">
      <c r="B31" s="112">
        <v>44013</v>
      </c>
      <c r="C31" s="127" t="s">
        <v>54</v>
      </c>
      <c r="D31" s="128"/>
      <c r="E31" s="129"/>
      <c r="F31" s="127" t="s">
        <v>55</v>
      </c>
      <c r="G31" s="128"/>
      <c r="H31" s="128"/>
      <c r="I31" s="128"/>
      <c r="J31" s="129"/>
    </row>
    <row r="32" spans="2:10" ht="60" customHeight="1" x14ac:dyDescent="0.3">
      <c r="B32" s="112">
        <v>44013</v>
      </c>
      <c r="C32" s="127" t="s">
        <v>56</v>
      </c>
      <c r="D32" s="128"/>
      <c r="E32" s="129"/>
      <c r="F32" s="127" t="s">
        <v>57</v>
      </c>
      <c r="G32" s="128"/>
      <c r="H32" s="128"/>
      <c r="I32" s="128"/>
      <c r="J32" s="129"/>
    </row>
    <row r="33" spans="2:10" x14ac:dyDescent="0.3">
      <c r="E33" s="15"/>
      <c r="F33" s="15"/>
      <c r="G33" s="15"/>
      <c r="H33" s="15"/>
      <c r="I33" s="15"/>
      <c r="J33" s="15"/>
    </row>
    <row r="35" spans="2:10" x14ac:dyDescent="0.3">
      <c r="B35" s="134" t="s">
        <v>58</v>
      </c>
      <c r="C35" s="135"/>
      <c r="D35" s="135"/>
      <c r="E35" s="135"/>
      <c r="F35" s="135"/>
      <c r="G35" s="135"/>
      <c r="H35" s="135"/>
      <c r="I35" s="135"/>
      <c r="J35" s="136"/>
    </row>
    <row r="36" spans="2:10" x14ac:dyDescent="0.3">
      <c r="B36" s="24" t="s">
        <v>33</v>
      </c>
      <c r="C36" s="137" t="s">
        <v>34</v>
      </c>
      <c r="D36" s="137"/>
      <c r="E36" s="137"/>
      <c r="F36" s="138" t="s">
        <v>35</v>
      </c>
      <c r="G36" s="137"/>
      <c r="H36" s="137"/>
      <c r="I36" s="137"/>
      <c r="J36" s="139"/>
    </row>
    <row r="37" spans="2:10" ht="60" customHeight="1" x14ac:dyDescent="0.3">
      <c r="B37" s="112">
        <v>44105</v>
      </c>
      <c r="C37" s="127" t="s">
        <v>50</v>
      </c>
      <c r="D37" s="128"/>
      <c r="E37" s="129"/>
      <c r="F37" s="124" t="s">
        <v>59</v>
      </c>
      <c r="G37" s="125"/>
      <c r="H37" s="125"/>
      <c r="I37" s="125"/>
      <c r="J37" s="126"/>
    </row>
    <row r="38" spans="2:10" ht="60" customHeight="1" x14ac:dyDescent="0.3">
      <c r="B38" s="112">
        <v>44105</v>
      </c>
      <c r="C38" s="127" t="s">
        <v>52</v>
      </c>
      <c r="D38" s="128"/>
      <c r="E38" s="129"/>
      <c r="F38" s="124" t="s">
        <v>60</v>
      </c>
      <c r="G38" s="125"/>
      <c r="H38" s="125"/>
      <c r="I38" s="125"/>
      <c r="J38" s="126"/>
    </row>
    <row r="39" spans="2:10" ht="60" customHeight="1" x14ac:dyDescent="0.3">
      <c r="B39" s="112">
        <v>44105</v>
      </c>
      <c r="C39" s="127" t="s">
        <v>54</v>
      </c>
      <c r="D39" s="128"/>
      <c r="E39" s="129"/>
      <c r="F39" s="124" t="s">
        <v>61</v>
      </c>
      <c r="G39" s="125"/>
      <c r="H39" s="125"/>
      <c r="I39" s="125"/>
      <c r="J39" s="126"/>
    </row>
    <row r="40" spans="2:10" ht="60" customHeight="1" x14ac:dyDescent="0.3">
      <c r="B40" s="112">
        <v>44105</v>
      </c>
      <c r="C40" s="127" t="s">
        <v>56</v>
      </c>
      <c r="D40" s="128"/>
      <c r="E40" s="129"/>
      <c r="F40" s="124" t="s">
        <v>62</v>
      </c>
      <c r="G40" s="125"/>
      <c r="H40" s="125"/>
      <c r="I40" s="125"/>
      <c r="J40" s="126"/>
    </row>
    <row r="41" spans="2:10" ht="60" customHeight="1" x14ac:dyDescent="0.3">
      <c r="B41" s="112">
        <v>44105</v>
      </c>
      <c r="C41" s="124" t="s">
        <v>38</v>
      </c>
      <c r="D41" s="125"/>
      <c r="E41" s="126"/>
      <c r="F41" s="127" t="s">
        <v>63</v>
      </c>
      <c r="G41" s="128"/>
      <c r="H41" s="128"/>
      <c r="I41" s="128"/>
      <c r="J41" s="129"/>
    </row>
    <row r="42" spans="2:10" ht="60" customHeight="1" x14ac:dyDescent="0.3">
      <c r="B42" s="112">
        <v>44105</v>
      </c>
      <c r="C42" s="124" t="s">
        <v>64</v>
      </c>
      <c r="D42" s="125"/>
      <c r="E42" s="126"/>
      <c r="F42" s="124" t="s">
        <v>65</v>
      </c>
      <c r="G42" s="125"/>
      <c r="H42" s="125"/>
      <c r="I42" s="125"/>
      <c r="J42" s="126"/>
    </row>
    <row r="43" spans="2:10" ht="60" customHeight="1" x14ac:dyDescent="0.3">
      <c r="B43" s="115">
        <v>44105</v>
      </c>
      <c r="C43" s="130" t="s">
        <v>66</v>
      </c>
      <c r="D43" s="131"/>
      <c r="E43" s="132"/>
      <c r="F43" s="133" t="s">
        <v>67</v>
      </c>
      <c r="G43" s="131"/>
      <c r="H43" s="131"/>
      <c r="I43" s="131"/>
      <c r="J43" s="132"/>
    </row>
    <row r="44" spans="2:10" ht="69.75" customHeight="1" x14ac:dyDescent="0.3">
      <c r="B44" s="116">
        <v>44105</v>
      </c>
      <c r="C44" s="162" t="s">
        <v>68</v>
      </c>
      <c r="D44" s="162"/>
      <c r="E44" s="162"/>
      <c r="F44" s="163" t="s">
        <v>69</v>
      </c>
      <c r="G44" s="162"/>
      <c r="H44" s="162"/>
      <c r="I44" s="162"/>
      <c r="J44" s="162"/>
    </row>
    <row r="45" spans="2:10" ht="48" customHeight="1" x14ac:dyDescent="0.3">
      <c r="B45" s="116">
        <v>44105</v>
      </c>
      <c r="C45" s="162" t="s">
        <v>40</v>
      </c>
      <c r="D45" s="162"/>
      <c r="E45" s="162"/>
      <c r="F45" s="163" t="s">
        <v>70</v>
      </c>
      <c r="G45" s="162"/>
      <c r="H45" s="162"/>
      <c r="I45" s="162"/>
      <c r="J45" s="162"/>
    </row>
    <row r="46" spans="2:10" ht="63" customHeight="1" x14ac:dyDescent="0.3">
      <c r="B46" s="117">
        <v>44105</v>
      </c>
      <c r="C46" s="164" t="s">
        <v>71</v>
      </c>
      <c r="D46" s="164"/>
      <c r="E46" s="164"/>
      <c r="F46" s="164" t="s">
        <v>72</v>
      </c>
      <c r="G46" s="164"/>
      <c r="H46" s="164"/>
      <c r="I46" s="164"/>
      <c r="J46" s="164"/>
    </row>
    <row r="47" spans="2:10" x14ac:dyDescent="0.3">
      <c r="B47" s="114"/>
      <c r="E47" s="15"/>
      <c r="F47" s="15"/>
      <c r="G47" s="15"/>
      <c r="H47" s="15"/>
      <c r="I47" s="15"/>
      <c r="J47" s="15"/>
    </row>
  </sheetData>
  <mergeCells count="68">
    <mergeCell ref="C44:E44"/>
    <mergeCell ref="F44:J44"/>
    <mergeCell ref="C45:E45"/>
    <mergeCell ref="F45:J45"/>
    <mergeCell ref="C46:E46"/>
    <mergeCell ref="F46:J46"/>
    <mergeCell ref="E2:F2"/>
    <mergeCell ref="E3:F3"/>
    <mergeCell ref="C7:E7"/>
    <mergeCell ref="F7:J7"/>
    <mergeCell ref="B6:J6"/>
    <mergeCell ref="C8:E8"/>
    <mergeCell ref="F8:J8"/>
    <mergeCell ref="F15:J15"/>
    <mergeCell ref="C17:E17"/>
    <mergeCell ref="F17:J17"/>
    <mergeCell ref="B20:J20"/>
    <mergeCell ref="C10:E10"/>
    <mergeCell ref="F10:J10"/>
    <mergeCell ref="B13:J13"/>
    <mergeCell ref="C14:E14"/>
    <mergeCell ref="F14:J14"/>
    <mergeCell ref="C16:E16"/>
    <mergeCell ref="F16:J16"/>
    <mergeCell ref="C9:E9"/>
    <mergeCell ref="F9:J9"/>
    <mergeCell ref="C43:E43"/>
    <mergeCell ref="F43:J43"/>
    <mergeCell ref="B35:J35"/>
    <mergeCell ref="C36:E36"/>
    <mergeCell ref="F36:J36"/>
    <mergeCell ref="C37:E37"/>
    <mergeCell ref="F37:J37"/>
    <mergeCell ref="C21:E21"/>
    <mergeCell ref="F21:J21"/>
    <mergeCell ref="C22:E22"/>
    <mergeCell ref="F22:J22"/>
    <mergeCell ref="C32:E32"/>
    <mergeCell ref="F32:J32"/>
    <mergeCell ref="C15:E15"/>
    <mergeCell ref="C23:E23"/>
    <mergeCell ref="F23:J23"/>
    <mergeCell ref="C24:E24"/>
    <mergeCell ref="F24:J24"/>
    <mergeCell ref="C25:E25"/>
    <mergeCell ref="F25:J25"/>
    <mergeCell ref="C26:E26"/>
    <mergeCell ref="F26:J26"/>
    <mergeCell ref="C27:E27"/>
    <mergeCell ref="F27:J27"/>
    <mergeCell ref="C30:E30"/>
    <mergeCell ref="F30:J30"/>
    <mergeCell ref="C31:E31"/>
    <mergeCell ref="F31:J31"/>
    <mergeCell ref="C28:E28"/>
    <mergeCell ref="F28:J28"/>
    <mergeCell ref="C29:E29"/>
    <mergeCell ref="F29:J29"/>
    <mergeCell ref="C42:E42"/>
    <mergeCell ref="F42:J42"/>
    <mergeCell ref="C38:E38"/>
    <mergeCell ref="F38:J38"/>
    <mergeCell ref="F39:J39"/>
    <mergeCell ref="F40:J40"/>
    <mergeCell ref="C39:E39"/>
    <mergeCell ref="C40:E40"/>
    <mergeCell ref="C41:E41"/>
    <mergeCell ref="F41:J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8"/>
  <sheetViews>
    <sheetView workbookViewId="0">
      <selection activeCell="F7" sqref="F7"/>
    </sheetView>
  </sheetViews>
  <sheetFormatPr defaultRowHeight="14.4" x14ac:dyDescent="0.3"/>
  <cols>
    <col min="1" max="1" width="4.109375" customWidth="1"/>
    <col min="3" max="3" width="10.6640625" customWidth="1"/>
    <col min="6" max="6" width="10.5546875" customWidth="1"/>
    <col min="8" max="8" width="67.109375" customWidth="1"/>
    <col min="9" max="9" width="10.109375" customWidth="1"/>
    <col min="16" max="16" width="10.5546875" customWidth="1"/>
    <col min="17" max="17" width="4.88671875" customWidth="1"/>
    <col min="18" max="18" width="6.6640625" customWidth="1"/>
    <col min="19" max="19" width="11.109375" customWidth="1"/>
    <col min="20" max="20" width="7.5546875" customWidth="1"/>
  </cols>
  <sheetData>
    <row r="2" spans="2:20" x14ac:dyDescent="0.3">
      <c r="B2" s="174" t="s">
        <v>73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R2" s="171" t="s">
        <v>74</v>
      </c>
      <c r="S2" s="172"/>
      <c r="T2" s="173"/>
    </row>
    <row r="3" spans="2:20" x14ac:dyDescent="0.3">
      <c r="B3" s="118" t="s">
        <v>75</v>
      </c>
      <c r="C3" s="1" t="s">
        <v>76</v>
      </c>
      <c r="D3" s="122" t="s">
        <v>77</v>
      </c>
      <c r="E3" s="121" t="s">
        <v>78</v>
      </c>
      <c r="F3" s="121" t="s">
        <v>79</v>
      </c>
      <c r="G3" s="28" t="s">
        <v>80</v>
      </c>
      <c r="H3" s="29" t="s">
        <v>81</v>
      </c>
      <c r="I3" s="159" t="s">
        <v>82</v>
      </c>
      <c r="J3" s="160"/>
      <c r="K3" s="160"/>
      <c r="L3" s="160"/>
      <c r="M3" s="160"/>
      <c r="N3" s="160"/>
      <c r="O3" s="160"/>
      <c r="P3" s="161"/>
      <c r="R3" s="3" t="s">
        <v>83</v>
      </c>
      <c r="S3" s="3" t="s">
        <v>81</v>
      </c>
      <c r="T3" s="4" t="s">
        <v>84</v>
      </c>
    </row>
    <row r="4" spans="2:20" ht="48" customHeight="1" x14ac:dyDescent="0.3">
      <c r="B4" s="120" t="s">
        <v>85</v>
      </c>
      <c r="C4" s="25">
        <v>3</v>
      </c>
      <c r="D4" s="30">
        <v>1</v>
      </c>
      <c r="E4" s="27">
        <v>0.05</v>
      </c>
      <c r="F4" s="45">
        <f>Resources!F7</f>
        <v>2.0519072366123696</v>
      </c>
      <c r="G4" s="123" t="str">
        <f>_xlfn.IFS(ISBLANK(F4), "AWI", D4&lt;=F4,"MOK",(D4-E4)&lt;=F4,"MCT",D4&gt;F4,"MFL")</f>
        <v>MOK</v>
      </c>
      <c r="H4" s="32" t="s">
        <v>86</v>
      </c>
      <c r="I4" s="176"/>
      <c r="J4" s="166"/>
      <c r="K4" s="166"/>
      <c r="L4" s="166"/>
      <c r="M4" s="166"/>
      <c r="N4" s="166"/>
      <c r="O4" s="166"/>
      <c r="P4" s="167"/>
      <c r="R4" s="5"/>
      <c r="S4" s="12" t="s">
        <v>87</v>
      </c>
      <c r="T4" s="13" t="s">
        <v>88</v>
      </c>
    </row>
    <row r="5" spans="2:20" ht="48" customHeight="1" x14ac:dyDescent="0.3">
      <c r="B5" s="120" t="s">
        <v>85</v>
      </c>
      <c r="C5" s="25">
        <v>7</v>
      </c>
      <c r="D5" s="30">
        <v>1</v>
      </c>
      <c r="E5" s="9">
        <v>0.05</v>
      </c>
      <c r="F5" s="45">
        <f>Resources!F11</f>
        <v>1.2133486766398158</v>
      </c>
      <c r="G5" s="123" t="str">
        <f t="shared" ref="G5:G6" si="0">_xlfn.IFS(ISBLANK(F5), "AWI", D5&lt;=F5,"MOK",(D5-E5)&lt;=F5,"MCT",D5&gt;F5,"MFL")</f>
        <v>MOK</v>
      </c>
      <c r="H5" s="32" t="s">
        <v>89</v>
      </c>
      <c r="I5" s="176"/>
      <c r="J5" s="166"/>
      <c r="K5" s="166"/>
      <c r="L5" s="166"/>
      <c r="M5" s="166"/>
      <c r="N5" s="166"/>
      <c r="O5" s="166"/>
      <c r="P5" s="167"/>
      <c r="R5" s="8"/>
      <c r="S5" s="12" t="s">
        <v>90</v>
      </c>
      <c r="T5" s="13" t="s">
        <v>91</v>
      </c>
    </row>
    <row r="6" spans="2:20" ht="48" customHeight="1" x14ac:dyDescent="0.3">
      <c r="B6" s="120" t="s">
        <v>85</v>
      </c>
      <c r="C6" s="25">
        <v>11</v>
      </c>
      <c r="D6" s="30">
        <v>0.5</v>
      </c>
      <c r="E6" s="9">
        <v>0.05</v>
      </c>
      <c r="F6" s="45">
        <f>Resources!F45</f>
        <v>0.92537814963842824</v>
      </c>
      <c r="G6" s="123" t="str">
        <f t="shared" si="0"/>
        <v>MOK</v>
      </c>
      <c r="H6" s="32" t="s">
        <v>92</v>
      </c>
      <c r="I6" s="176"/>
      <c r="J6" s="166"/>
      <c r="K6" s="166"/>
      <c r="L6" s="166"/>
      <c r="M6" s="166"/>
      <c r="N6" s="166"/>
      <c r="O6" s="166"/>
      <c r="P6" s="167"/>
      <c r="R6" s="6"/>
      <c r="S6" s="12" t="s">
        <v>93</v>
      </c>
      <c r="T6" s="13" t="s">
        <v>94</v>
      </c>
    </row>
    <row r="7" spans="2:20" ht="48" customHeight="1" x14ac:dyDescent="0.3">
      <c r="B7" s="120" t="s">
        <v>85</v>
      </c>
      <c r="C7" s="25">
        <v>17</v>
      </c>
      <c r="D7" s="30">
        <v>0.95</v>
      </c>
      <c r="E7" s="9">
        <v>0.05</v>
      </c>
      <c r="F7" s="45">
        <f>Resources!F18</f>
        <v>0.92005555555555563</v>
      </c>
      <c r="G7" s="123" t="str">
        <f t="shared" ref="G7:G8" si="1">_xlfn.IFS(ISBLANK(F7), "AWI", D7&lt;=F7,"MOK",(D7-E7)&lt;=F7,"MCT",D7&gt;F7,"MFL")</f>
        <v>MCT</v>
      </c>
      <c r="H7" s="32" t="s">
        <v>95</v>
      </c>
      <c r="I7" s="165" t="s">
        <v>96</v>
      </c>
      <c r="J7" s="166"/>
      <c r="K7" s="166"/>
      <c r="L7" s="166"/>
      <c r="M7" s="166"/>
      <c r="N7" s="166"/>
      <c r="O7" s="166"/>
      <c r="P7" s="167"/>
      <c r="R7" s="7"/>
      <c r="S7" s="12" t="s">
        <v>97</v>
      </c>
      <c r="T7" s="13" t="s">
        <v>98</v>
      </c>
    </row>
    <row r="8" spans="2:20" ht="48" customHeight="1" x14ac:dyDescent="0.3">
      <c r="B8" s="113" t="s">
        <v>85</v>
      </c>
      <c r="C8" s="26">
        <v>18</v>
      </c>
      <c r="D8" s="31">
        <v>0.95</v>
      </c>
      <c r="E8" s="10">
        <v>0.05</v>
      </c>
      <c r="F8" s="46">
        <f>Resources!F24</f>
        <v>0.9200555555555554</v>
      </c>
      <c r="G8" s="123" t="str">
        <f t="shared" si="1"/>
        <v>MCT</v>
      </c>
      <c r="H8" s="33" t="s">
        <v>99</v>
      </c>
      <c r="I8" s="168" t="s">
        <v>96</v>
      </c>
      <c r="J8" s="169"/>
      <c r="K8" s="169"/>
      <c r="L8" s="169"/>
      <c r="M8" s="169"/>
      <c r="N8" s="169"/>
      <c r="O8" s="169"/>
      <c r="P8" s="170"/>
    </row>
  </sheetData>
  <mergeCells count="8">
    <mergeCell ref="I7:P7"/>
    <mergeCell ref="I8:P8"/>
    <mergeCell ref="R2:T2"/>
    <mergeCell ref="I3:P3"/>
    <mergeCell ref="B2:P2"/>
    <mergeCell ref="I5:P5"/>
    <mergeCell ref="I6:P6"/>
    <mergeCell ref="I4:P4"/>
  </mergeCells>
  <conditionalFormatting sqref="G5:G6">
    <cfRule type="cellIs" dxfId="17" priority="95" operator="equal">
      <formula>"MCT"</formula>
    </cfRule>
    <cfRule type="cellIs" dxfId="16" priority="96" operator="equal">
      <formula>"MFL"</formula>
    </cfRule>
    <cfRule type="cellIs" dxfId="15" priority="97" operator="equal">
      <formula>"MOK"</formula>
    </cfRule>
  </conditionalFormatting>
  <conditionalFormatting sqref="G5:G6">
    <cfRule type="cellIs" dxfId="14" priority="88" operator="equal">
      <formula>"MNO"</formula>
    </cfRule>
  </conditionalFormatting>
  <conditionalFormatting sqref="G5:G6">
    <cfRule type="cellIs" dxfId="13" priority="86" operator="equal">
      <formula>"MNO"</formula>
    </cfRule>
  </conditionalFormatting>
  <conditionalFormatting sqref="G4">
    <cfRule type="cellIs" dxfId="12" priority="79" operator="equal">
      <formula>"MCT"</formula>
    </cfRule>
    <cfRule type="cellIs" dxfId="11" priority="80" operator="equal">
      <formula>"MFL"</formula>
    </cfRule>
    <cfRule type="cellIs" dxfId="10" priority="81" operator="equal">
      <formula>"MOK"</formula>
    </cfRule>
  </conditionalFormatting>
  <conditionalFormatting sqref="G7">
    <cfRule type="cellIs" dxfId="9" priority="53" operator="equal">
      <formula>"MCT"</formula>
    </cfRule>
    <cfRule type="cellIs" dxfId="8" priority="54" operator="equal">
      <formula>"MFL"</formula>
    </cfRule>
    <cfRule type="cellIs" dxfId="7" priority="55" operator="equal">
      <formula>"MOK"</formula>
    </cfRule>
  </conditionalFormatting>
  <conditionalFormatting sqref="G7">
    <cfRule type="cellIs" dxfId="6" priority="52" operator="equal">
      <formula>"MNO"</formula>
    </cfRule>
  </conditionalFormatting>
  <conditionalFormatting sqref="G7">
    <cfRule type="cellIs" dxfId="5" priority="51" operator="equal">
      <formula>"MNO"</formula>
    </cfRule>
  </conditionalFormatting>
  <conditionalFormatting sqref="G8">
    <cfRule type="cellIs" dxfId="4" priority="43" operator="equal">
      <formula>"MCT"</formula>
    </cfRule>
    <cfRule type="cellIs" dxfId="3" priority="44" operator="equal">
      <formula>"MFL"</formula>
    </cfRule>
    <cfRule type="cellIs" dxfId="2" priority="45" operator="equal">
      <formula>"MOK"</formula>
    </cfRule>
  </conditionalFormatting>
  <conditionalFormatting sqref="G8">
    <cfRule type="cellIs" dxfId="1" priority="42" operator="equal">
      <formula>"MNO"</formula>
    </cfRule>
  </conditionalFormatting>
  <conditionalFormatting sqref="G8">
    <cfRule type="cellIs" dxfId="0" priority="41" operator="equal">
      <formula>"MNO"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2261-2016-4461-B53C-ED2B7BFC70A7}">
  <dimension ref="A1:H87"/>
  <sheetViews>
    <sheetView workbookViewId="0">
      <selection activeCell="E81" sqref="E81"/>
    </sheetView>
  </sheetViews>
  <sheetFormatPr defaultRowHeight="14.4" x14ac:dyDescent="0.3"/>
  <cols>
    <col min="2" max="2" width="34" customWidth="1"/>
    <col min="3" max="3" width="18.33203125" style="15" customWidth="1"/>
    <col min="4" max="4" width="18.44140625" style="15" customWidth="1"/>
    <col min="5" max="6" width="18.33203125" style="15" customWidth="1"/>
    <col min="7" max="7" width="7.5546875" customWidth="1"/>
    <col min="8" max="8" width="111.6640625" customWidth="1"/>
  </cols>
  <sheetData>
    <row r="1" spans="1:8" x14ac:dyDescent="0.3">
      <c r="B1" s="177" t="s">
        <v>100</v>
      </c>
      <c r="C1" s="178"/>
      <c r="D1" s="77"/>
    </row>
    <row r="2" spans="1:8" x14ac:dyDescent="0.3">
      <c r="C2"/>
    </row>
    <row r="4" spans="1:8" ht="27.75" customHeight="1" x14ac:dyDescent="0.3">
      <c r="A4" s="84"/>
      <c r="B4" s="85" t="s">
        <v>101</v>
      </c>
      <c r="C4" s="94" t="s">
        <v>10</v>
      </c>
      <c r="D4" s="95" t="s">
        <v>11</v>
      </c>
      <c r="E4" s="96" t="s">
        <v>12</v>
      </c>
      <c r="F4" s="97" t="s">
        <v>14</v>
      </c>
      <c r="G4" s="86"/>
      <c r="H4" s="87" t="s">
        <v>102</v>
      </c>
    </row>
    <row r="5" spans="1:8" x14ac:dyDescent="0.3">
      <c r="B5" s="34" t="s">
        <v>103</v>
      </c>
      <c r="C5" s="69">
        <v>45560</v>
      </c>
      <c r="D5" s="70">
        <v>10000</v>
      </c>
      <c r="E5" s="71">
        <v>44333</v>
      </c>
      <c r="F5" s="37">
        <f>SUM(C5:E5)</f>
        <v>99893</v>
      </c>
      <c r="H5" s="19" t="s">
        <v>104</v>
      </c>
    </row>
    <row r="6" spans="1:8" x14ac:dyDescent="0.3">
      <c r="B6" s="34" t="s">
        <v>105</v>
      </c>
      <c r="C6" s="36">
        <v>18310</v>
      </c>
      <c r="D6" s="17">
        <v>5396</v>
      </c>
      <c r="E6" s="36">
        <v>24977</v>
      </c>
      <c r="F6" s="37">
        <f>SUM(C6:E6)</f>
        <v>48683</v>
      </c>
      <c r="H6" s="19"/>
    </row>
    <row r="7" spans="1:8" x14ac:dyDescent="0.3">
      <c r="B7" s="34" t="s">
        <v>106</v>
      </c>
      <c r="C7" s="62">
        <f>C5/C6</f>
        <v>2.4882577826324415</v>
      </c>
      <c r="D7" s="63">
        <f>D5/D6</f>
        <v>1.8532246108228316</v>
      </c>
      <c r="E7" s="65">
        <f t="shared" ref="E7:F7" si="0">E5/E6</f>
        <v>1.7749529567201825</v>
      </c>
      <c r="F7" s="64">
        <f t="shared" si="0"/>
        <v>2.0519072366123696</v>
      </c>
      <c r="H7" s="19"/>
    </row>
    <row r="8" spans="1:8" x14ac:dyDescent="0.3">
      <c r="B8" s="34"/>
      <c r="C8" s="36"/>
      <c r="D8" s="17"/>
      <c r="E8" s="36"/>
      <c r="F8" s="37"/>
      <c r="H8" s="19"/>
    </row>
    <row r="9" spans="1:8" x14ac:dyDescent="0.3">
      <c r="B9" s="34" t="s">
        <v>107</v>
      </c>
      <c r="C9" s="71">
        <v>346</v>
      </c>
      <c r="D9" s="70">
        <v>1044</v>
      </c>
      <c r="E9" s="71">
        <v>3882</v>
      </c>
      <c r="F9" s="37">
        <f>SUM(C9:E9)</f>
        <v>5272</v>
      </c>
      <c r="H9" s="19"/>
    </row>
    <row r="10" spans="1:8" x14ac:dyDescent="0.3">
      <c r="B10" s="34" t="s">
        <v>108</v>
      </c>
      <c r="C10" s="36">
        <v>33</v>
      </c>
      <c r="D10" s="17">
        <v>474</v>
      </c>
      <c r="E10" s="36">
        <v>3838</v>
      </c>
      <c r="F10" s="37">
        <f>SUM(C10:E10)</f>
        <v>4345</v>
      </c>
      <c r="H10" s="19"/>
    </row>
    <row r="11" spans="1:8" x14ac:dyDescent="0.3">
      <c r="B11" s="35" t="s">
        <v>106</v>
      </c>
      <c r="C11" s="62">
        <f>C9/C10</f>
        <v>10.484848484848484</v>
      </c>
      <c r="D11" s="63">
        <f>D9/D10</f>
        <v>2.2025316455696204</v>
      </c>
      <c r="E11" s="62">
        <f t="shared" ref="E11" si="1">E9/E10</f>
        <v>1.0114643043251694</v>
      </c>
      <c r="F11" s="57">
        <f t="shared" ref="F11" si="2">F9/F10</f>
        <v>1.2133486766398158</v>
      </c>
      <c r="H11" s="38"/>
    </row>
    <row r="14" spans="1:8" ht="27.75" customHeight="1" x14ac:dyDescent="0.3">
      <c r="B14" s="88" t="s">
        <v>109</v>
      </c>
      <c r="C14" s="89" t="s">
        <v>10</v>
      </c>
      <c r="D14" s="90" t="s">
        <v>11</v>
      </c>
      <c r="E14" s="89" t="s">
        <v>12</v>
      </c>
      <c r="F14" s="91" t="s">
        <v>110</v>
      </c>
      <c r="G14" s="92"/>
      <c r="H14" s="93" t="s">
        <v>102</v>
      </c>
    </row>
    <row r="15" spans="1:8" x14ac:dyDescent="0.3">
      <c r="B15" s="40" t="s">
        <v>7</v>
      </c>
      <c r="C15" s="72">
        <v>99.8</v>
      </c>
      <c r="D15" s="73">
        <v>96.4</v>
      </c>
      <c r="E15" s="72">
        <v>100</v>
      </c>
      <c r="F15" s="44">
        <f>AVERAGE(C15:E15)/100</f>
        <v>0.9873333333333334</v>
      </c>
      <c r="H15" s="19" t="s">
        <v>111</v>
      </c>
    </row>
    <row r="16" spans="1:8" x14ac:dyDescent="0.3">
      <c r="B16" s="40" t="s">
        <v>8</v>
      </c>
      <c r="C16" s="72">
        <v>85.55</v>
      </c>
      <c r="D16" s="73">
        <v>85.6</v>
      </c>
      <c r="E16" s="72">
        <v>92.6</v>
      </c>
      <c r="F16" s="44">
        <f>AVERAGE(C16:E16)/100</f>
        <v>0.87916666666666676</v>
      </c>
      <c r="H16" s="39" t="s">
        <v>112</v>
      </c>
    </row>
    <row r="17" spans="2:8" x14ac:dyDescent="0.3">
      <c r="B17" s="40" t="s">
        <v>9</v>
      </c>
      <c r="C17" s="72">
        <v>78.099999999999994</v>
      </c>
      <c r="D17" s="73">
        <v>90</v>
      </c>
      <c r="E17" s="72">
        <v>100</v>
      </c>
      <c r="F17" s="44">
        <f>AVERAGE(C17:E17)/100</f>
        <v>0.89366666666666672</v>
      </c>
      <c r="H17" s="19"/>
    </row>
    <row r="18" spans="2:8" x14ac:dyDescent="0.3">
      <c r="B18" s="41" t="s">
        <v>113</v>
      </c>
      <c r="C18" s="60">
        <f>AVERAGE(C15:C17)</f>
        <v>87.816666666666663</v>
      </c>
      <c r="D18" s="61">
        <f t="shared" ref="D18:E18" si="3">AVERAGE(D15:D17)</f>
        <v>90.666666666666671</v>
      </c>
      <c r="E18" s="60">
        <f t="shared" si="3"/>
        <v>97.533333333333346</v>
      </c>
      <c r="F18" s="58">
        <f>AVERAGE(C15:E17)/100</f>
        <v>0.92005555555555563</v>
      </c>
      <c r="H18" s="38"/>
    </row>
    <row r="20" spans="2:8" s="92" customFormat="1" ht="27.75" customHeight="1" x14ac:dyDescent="0.3">
      <c r="B20" s="88" t="s">
        <v>114</v>
      </c>
      <c r="C20" s="89" t="s">
        <v>10</v>
      </c>
      <c r="D20" s="90" t="s">
        <v>11</v>
      </c>
      <c r="E20" s="98" t="s">
        <v>12</v>
      </c>
      <c r="F20" s="89" t="s">
        <v>110</v>
      </c>
      <c r="H20" s="93" t="s">
        <v>102</v>
      </c>
    </row>
    <row r="21" spans="2:8" x14ac:dyDescent="0.3">
      <c r="B21" s="40" t="s">
        <v>7</v>
      </c>
      <c r="C21" s="72">
        <v>99.8</v>
      </c>
      <c r="D21" s="73">
        <v>96.4</v>
      </c>
      <c r="E21" s="78">
        <v>100</v>
      </c>
      <c r="F21" s="54">
        <f>AVERAGE(C21:E21)/100</f>
        <v>0.9873333333333334</v>
      </c>
      <c r="H21" s="19" t="s">
        <v>115</v>
      </c>
    </row>
    <row r="22" spans="2:8" x14ac:dyDescent="0.3">
      <c r="B22" s="40" t="s">
        <v>8</v>
      </c>
      <c r="C22" s="72">
        <v>85.55</v>
      </c>
      <c r="D22" s="73">
        <v>85.55</v>
      </c>
      <c r="E22" s="78">
        <v>92.6</v>
      </c>
      <c r="F22" s="54">
        <f>AVERAGE(C22:E22)/100</f>
        <v>0.87899999999999989</v>
      </c>
      <c r="H22" s="39" t="s">
        <v>112</v>
      </c>
    </row>
    <row r="23" spans="2:8" x14ac:dyDescent="0.3">
      <c r="B23" s="40" t="s">
        <v>9</v>
      </c>
      <c r="C23" s="72">
        <v>78.14</v>
      </c>
      <c r="D23" s="73">
        <v>90.01</v>
      </c>
      <c r="E23" s="78">
        <v>100</v>
      </c>
      <c r="F23" s="54">
        <f>AVERAGE(C23:E23)/100</f>
        <v>0.89383333333333326</v>
      </c>
      <c r="H23" s="19"/>
    </row>
    <row r="24" spans="2:8" x14ac:dyDescent="0.3">
      <c r="B24" s="41" t="s">
        <v>116</v>
      </c>
      <c r="C24" s="60">
        <f>AVERAGE(C21:C23)</f>
        <v>87.83</v>
      </c>
      <c r="D24" s="61">
        <f t="shared" ref="D24" si="4">AVERAGE(D21:D23)</f>
        <v>90.653333333333322</v>
      </c>
      <c r="E24" s="60">
        <f t="shared" ref="E24" si="5">AVERAGE(E21:E23)</f>
        <v>97.533333333333346</v>
      </c>
      <c r="F24" s="58">
        <f>AVERAGE(C21:E23)/100</f>
        <v>0.9200555555555554</v>
      </c>
      <c r="H24" s="38"/>
    </row>
    <row r="27" spans="2:8" s="92" customFormat="1" ht="27.75" customHeight="1" x14ac:dyDescent="0.3">
      <c r="B27" s="99" t="s">
        <v>117</v>
      </c>
      <c r="C27" s="100" t="s">
        <v>10</v>
      </c>
      <c r="D27" s="101" t="s">
        <v>11</v>
      </c>
      <c r="E27" s="102" t="s">
        <v>12</v>
      </c>
      <c r="F27" s="103" t="s">
        <v>14</v>
      </c>
      <c r="H27" s="104" t="s">
        <v>102</v>
      </c>
    </row>
    <row r="28" spans="2:8" x14ac:dyDescent="0.3">
      <c r="B28" s="47" t="s">
        <v>118</v>
      </c>
      <c r="C28" s="50">
        <v>2184</v>
      </c>
      <c r="D28" s="51">
        <v>2184</v>
      </c>
      <c r="E28" s="56">
        <v>2184</v>
      </c>
      <c r="F28" s="49" t="s">
        <v>3</v>
      </c>
      <c r="H28" s="52" t="s">
        <v>119</v>
      </c>
    </row>
    <row r="29" spans="2:8" x14ac:dyDescent="0.3">
      <c r="B29" s="47" t="s">
        <v>120</v>
      </c>
      <c r="C29" s="66">
        <f>$C$5*C28</f>
        <v>99503040</v>
      </c>
      <c r="D29" s="66">
        <f>$D$5*D28</f>
        <v>21840000</v>
      </c>
      <c r="E29" s="67">
        <f>$E$5*E28</f>
        <v>96823272</v>
      </c>
      <c r="F29" s="66">
        <f>SUM(C29:E29)</f>
        <v>218166312</v>
      </c>
      <c r="H29" s="53" t="s">
        <v>121</v>
      </c>
    </row>
    <row r="30" spans="2:8" x14ac:dyDescent="0.3">
      <c r="B30" s="47"/>
      <c r="C30" s="50"/>
      <c r="D30" s="51"/>
      <c r="E30" s="56"/>
      <c r="F30" s="50"/>
      <c r="H30" s="52" t="s">
        <v>122</v>
      </c>
    </row>
    <row r="31" spans="2:8" x14ac:dyDescent="0.3">
      <c r="B31" s="47" t="s">
        <v>7</v>
      </c>
      <c r="C31" s="74">
        <v>33906499</v>
      </c>
      <c r="D31" s="75">
        <f>6332979+21*51217</f>
        <v>7408536</v>
      </c>
      <c r="E31" s="76">
        <v>14595926</v>
      </c>
      <c r="F31" s="50">
        <f>SUM(C31:E31)</f>
        <v>55910961</v>
      </c>
      <c r="H31" s="52" t="s">
        <v>123</v>
      </c>
    </row>
    <row r="32" spans="2:8" x14ac:dyDescent="0.3">
      <c r="B32" s="47" t="s">
        <v>8</v>
      </c>
      <c r="C32" s="74">
        <v>27476151</v>
      </c>
      <c r="D32" s="75">
        <f>4834152+21*798689</f>
        <v>21606621</v>
      </c>
      <c r="E32" s="76">
        <v>16298019</v>
      </c>
      <c r="F32" s="50">
        <f>SUM(C32:E32)</f>
        <v>65380791</v>
      </c>
      <c r="H32" s="52" t="s">
        <v>124</v>
      </c>
    </row>
    <row r="33" spans="2:8" x14ac:dyDescent="0.3">
      <c r="B33" s="47" t="s">
        <v>9</v>
      </c>
      <c r="C33" s="74">
        <v>30778015</v>
      </c>
      <c r="D33" s="75">
        <f>7416436+21*821826</f>
        <v>24674782</v>
      </c>
      <c r="E33" s="76">
        <v>17479524</v>
      </c>
      <c r="F33" s="50">
        <f>SUM(C33:E33)</f>
        <v>72932321</v>
      </c>
      <c r="H33" s="52" t="s">
        <v>125</v>
      </c>
    </row>
    <row r="34" spans="2:8" x14ac:dyDescent="0.3">
      <c r="B34" s="47" t="s">
        <v>126</v>
      </c>
      <c r="C34" s="59">
        <f>SUM(C31:C33)</f>
        <v>92160665</v>
      </c>
      <c r="D34" s="59">
        <f>SUM(D31:D33)</f>
        <v>53689939</v>
      </c>
      <c r="E34" s="59">
        <f>SUM(E31:E33)</f>
        <v>48373469</v>
      </c>
      <c r="F34" s="59">
        <f>SUM(F31:F33)</f>
        <v>194224073</v>
      </c>
      <c r="H34" s="52" t="s">
        <v>127</v>
      </c>
    </row>
    <row r="35" spans="2:8" x14ac:dyDescent="0.3">
      <c r="B35" s="48" t="s">
        <v>128</v>
      </c>
      <c r="C35" s="55">
        <f>C34/C29</f>
        <v>0.92620954093462871</v>
      </c>
      <c r="D35" s="55">
        <f>D34/D29</f>
        <v>2.4583305402930402</v>
      </c>
      <c r="E35" s="55">
        <f>E34/E29</f>
        <v>0.49960580757898782</v>
      </c>
      <c r="F35" s="81">
        <f>F34/F29</f>
        <v>0.89025693847728427</v>
      </c>
      <c r="H35" s="38" t="s">
        <v>129</v>
      </c>
    </row>
    <row r="37" spans="2:8" s="92" customFormat="1" ht="27.75" customHeight="1" x14ac:dyDescent="0.3">
      <c r="B37" s="99" t="s">
        <v>130</v>
      </c>
      <c r="C37" s="100" t="s">
        <v>10</v>
      </c>
      <c r="D37" s="101" t="s">
        <v>11</v>
      </c>
      <c r="E37" s="102" t="s">
        <v>12</v>
      </c>
      <c r="F37" s="103" t="s">
        <v>14</v>
      </c>
      <c r="H37" s="104" t="s">
        <v>102</v>
      </c>
    </row>
    <row r="38" spans="2:8" x14ac:dyDescent="0.3">
      <c r="B38" s="47" t="s">
        <v>118</v>
      </c>
      <c r="C38" s="50">
        <v>2184</v>
      </c>
      <c r="D38" s="51">
        <v>2184</v>
      </c>
      <c r="E38" s="56">
        <v>2184</v>
      </c>
      <c r="F38" s="49" t="s">
        <v>3</v>
      </c>
      <c r="H38" s="52" t="s">
        <v>131</v>
      </c>
    </row>
    <row r="39" spans="2:8" x14ac:dyDescent="0.3">
      <c r="B39" s="47" t="s">
        <v>120</v>
      </c>
      <c r="C39" s="66">
        <f>$C$5*C38</f>
        <v>99503040</v>
      </c>
      <c r="D39" s="66">
        <f>$D$5*D38</f>
        <v>21840000</v>
      </c>
      <c r="E39" s="67">
        <f>$E$5*E38</f>
        <v>96823272</v>
      </c>
      <c r="F39" s="66">
        <f>SUM(C39:E39)</f>
        <v>218166312</v>
      </c>
      <c r="H39" s="39" t="s">
        <v>132</v>
      </c>
    </row>
    <row r="40" spans="2:8" x14ac:dyDescent="0.3">
      <c r="B40" s="47"/>
      <c r="C40" s="50"/>
      <c r="D40" s="51"/>
      <c r="E40" s="56"/>
      <c r="F40" s="50"/>
      <c r="H40" s="52" t="s">
        <v>122</v>
      </c>
    </row>
    <row r="41" spans="2:8" x14ac:dyDescent="0.3">
      <c r="B41" s="47" t="s">
        <v>7</v>
      </c>
      <c r="C41" s="74">
        <v>33015758</v>
      </c>
      <c r="D41" s="75">
        <f>6636125+(21*51217)*1.046</f>
        <v>7761157.6219999995</v>
      </c>
      <c r="E41" s="76">
        <v>17045016</v>
      </c>
      <c r="F41" s="50">
        <f>SUM(C41:E41)</f>
        <v>57821931.622000001</v>
      </c>
      <c r="H41" s="52" t="s">
        <v>123</v>
      </c>
    </row>
    <row r="42" spans="2:8" x14ac:dyDescent="0.3">
      <c r="B42" s="47" t="s">
        <v>8</v>
      </c>
      <c r="C42" s="74">
        <v>26693410</v>
      </c>
      <c r="D42" s="75">
        <f>5219122+(21*798689)*1.046</f>
        <v>22763124.574000001</v>
      </c>
      <c r="E42" s="76">
        <v>17840639</v>
      </c>
      <c r="F42" s="50">
        <f>SUM(C42:E42)</f>
        <v>67297173.574000001</v>
      </c>
      <c r="H42" s="52" t="s">
        <v>124</v>
      </c>
    </row>
    <row r="43" spans="2:8" x14ac:dyDescent="0.3">
      <c r="B43" s="47" t="s">
        <v>9</v>
      </c>
      <c r="C43" s="74">
        <v>30136871</v>
      </c>
      <c r="D43" s="75">
        <f>8460600+(21*821826)*1.046</f>
        <v>26512829.916000001</v>
      </c>
      <c r="E43" s="76">
        <v>20117532</v>
      </c>
      <c r="F43" s="50">
        <f>SUM(C43:E43)</f>
        <v>76767232.916000009</v>
      </c>
      <c r="H43" s="52" t="s">
        <v>125</v>
      </c>
    </row>
    <row r="44" spans="2:8" x14ac:dyDescent="0.3">
      <c r="B44" s="47" t="s">
        <v>126</v>
      </c>
      <c r="C44" s="59">
        <f>SUM(C41:C43)</f>
        <v>89846039</v>
      </c>
      <c r="D44" s="59">
        <f>SUM(D41:D43)</f>
        <v>57037112.112000003</v>
      </c>
      <c r="E44" s="59">
        <f>SUM(E41:E43)</f>
        <v>55003187</v>
      </c>
      <c r="F44" s="59">
        <f>SUM(F41:F43)</f>
        <v>201886338.11200002</v>
      </c>
      <c r="H44" s="52" t="s">
        <v>127</v>
      </c>
    </row>
    <row r="45" spans="2:8" x14ac:dyDescent="0.3">
      <c r="B45" s="48" t="s">
        <v>128</v>
      </c>
      <c r="C45" s="55">
        <f>C44/C39</f>
        <v>0.90294767878448734</v>
      </c>
      <c r="D45" s="55">
        <f>D44/D39</f>
        <v>2.6115893824175824</v>
      </c>
      <c r="E45" s="55">
        <f>E44/E39</f>
        <v>0.56807816823211676</v>
      </c>
      <c r="F45" s="81">
        <f>F44/F39</f>
        <v>0.92537814963842824</v>
      </c>
      <c r="H45" s="38" t="s">
        <v>133</v>
      </c>
    </row>
    <row r="48" spans="2:8" s="92" customFormat="1" ht="27.75" customHeight="1" x14ac:dyDescent="0.3">
      <c r="B48" s="105" t="s">
        <v>134</v>
      </c>
      <c r="C48" s="106" t="s">
        <v>10</v>
      </c>
      <c r="D48" s="106" t="s">
        <v>11</v>
      </c>
      <c r="E48" s="107" t="s">
        <v>12</v>
      </c>
      <c r="F48" s="108" t="s">
        <v>14</v>
      </c>
      <c r="H48" s="109" t="s">
        <v>102</v>
      </c>
    </row>
    <row r="49" spans="2:8" x14ac:dyDescent="0.3">
      <c r="B49" s="68" t="s">
        <v>135</v>
      </c>
      <c r="C49" s="78">
        <v>265</v>
      </c>
      <c r="D49" s="78">
        <v>1044</v>
      </c>
      <c r="E49" s="72">
        <v>4200</v>
      </c>
      <c r="F49" s="79">
        <f>SUM(C49:E49)</f>
        <v>5509</v>
      </c>
      <c r="H49" s="19" t="s">
        <v>136</v>
      </c>
    </row>
    <row r="50" spans="2:8" x14ac:dyDescent="0.3">
      <c r="B50" s="68" t="s">
        <v>137</v>
      </c>
      <c r="C50" s="78">
        <v>0</v>
      </c>
      <c r="D50" s="78">
        <v>0</v>
      </c>
      <c r="E50" s="72">
        <v>0</v>
      </c>
      <c r="F50" s="79">
        <f t="shared" ref="F50:F52" si="6">SUM(C50:E50)</f>
        <v>0</v>
      </c>
      <c r="H50" s="19" t="s">
        <v>138</v>
      </c>
    </row>
    <row r="51" spans="2:8" x14ac:dyDescent="0.3">
      <c r="B51" s="68" t="s">
        <v>139</v>
      </c>
      <c r="C51" s="78">
        <v>0.1</v>
      </c>
      <c r="D51" s="78">
        <v>0</v>
      </c>
      <c r="E51" s="72">
        <v>300</v>
      </c>
      <c r="F51" s="79">
        <f t="shared" si="6"/>
        <v>300.10000000000002</v>
      </c>
      <c r="H51" s="19"/>
    </row>
    <row r="52" spans="2:8" x14ac:dyDescent="0.3">
      <c r="B52" s="111" t="s">
        <v>140</v>
      </c>
      <c r="C52" s="82">
        <v>0</v>
      </c>
      <c r="D52" s="82">
        <v>0</v>
      </c>
      <c r="E52" s="83">
        <v>0</v>
      </c>
      <c r="F52" s="79">
        <f t="shared" si="6"/>
        <v>0</v>
      </c>
      <c r="H52" s="19"/>
    </row>
    <row r="53" spans="2:8" x14ac:dyDescent="0.3">
      <c r="B53" s="111" t="s">
        <v>141</v>
      </c>
      <c r="C53" s="82">
        <v>0</v>
      </c>
      <c r="D53" s="82">
        <v>0</v>
      </c>
      <c r="E53" s="83">
        <v>1000</v>
      </c>
      <c r="F53" s="80">
        <f>SUM(C53:E53)</f>
        <v>1000</v>
      </c>
      <c r="H53" s="38"/>
    </row>
    <row r="54" spans="2:8" x14ac:dyDescent="0.3">
      <c r="B54" s="15"/>
      <c r="C54"/>
      <c r="D54"/>
      <c r="E54"/>
      <c r="F54"/>
    </row>
    <row r="55" spans="2:8" s="92" customFormat="1" ht="27.75" customHeight="1" x14ac:dyDescent="0.3">
      <c r="B55" s="105" t="s">
        <v>142</v>
      </c>
      <c r="C55" s="106" t="s">
        <v>10</v>
      </c>
      <c r="D55" s="106" t="s">
        <v>11</v>
      </c>
      <c r="E55" s="107" t="s">
        <v>12</v>
      </c>
      <c r="F55" s="108" t="s">
        <v>14</v>
      </c>
      <c r="H55" s="109" t="s">
        <v>102</v>
      </c>
    </row>
    <row r="56" spans="2:8" x14ac:dyDescent="0.3">
      <c r="B56" s="68" t="s">
        <v>135</v>
      </c>
      <c r="C56" s="78">
        <v>235.86</v>
      </c>
      <c r="D56" s="78">
        <v>723.6</v>
      </c>
      <c r="E56" s="72">
        <v>1580</v>
      </c>
      <c r="F56" s="79">
        <f>SUM(C56:E56)</f>
        <v>2539.46</v>
      </c>
      <c r="H56" s="19" t="s">
        <v>143</v>
      </c>
    </row>
    <row r="57" spans="2:8" x14ac:dyDescent="0.3">
      <c r="B57" s="68" t="s">
        <v>137</v>
      </c>
      <c r="C57" s="78">
        <v>0</v>
      </c>
      <c r="D57" s="78">
        <v>0</v>
      </c>
      <c r="E57" s="72">
        <v>1</v>
      </c>
      <c r="F57" s="79">
        <f t="shared" ref="F57:F59" si="7">SUM(C57:E57)</f>
        <v>1</v>
      </c>
      <c r="H57" s="19" t="s">
        <v>144</v>
      </c>
    </row>
    <row r="58" spans="2:8" x14ac:dyDescent="0.3">
      <c r="B58" s="68" t="s">
        <v>139</v>
      </c>
      <c r="C58" s="78">
        <v>0</v>
      </c>
      <c r="D58" s="78">
        <v>0</v>
      </c>
      <c r="E58" s="72">
        <v>72.36</v>
      </c>
      <c r="F58" s="79">
        <f t="shared" si="7"/>
        <v>72.36</v>
      </c>
      <c r="H58" s="19"/>
    </row>
    <row r="59" spans="2:8" x14ac:dyDescent="0.3">
      <c r="B59" s="111" t="s">
        <v>140</v>
      </c>
      <c r="C59" s="82">
        <v>0</v>
      </c>
      <c r="D59" s="82">
        <v>0</v>
      </c>
      <c r="E59" s="83">
        <v>0</v>
      </c>
      <c r="F59" s="79">
        <f t="shared" si="7"/>
        <v>0</v>
      </c>
      <c r="H59" s="19" t="s">
        <v>145</v>
      </c>
    </row>
    <row r="60" spans="2:8" x14ac:dyDescent="0.3">
      <c r="B60" s="111" t="s">
        <v>141</v>
      </c>
      <c r="C60" s="82">
        <v>0</v>
      </c>
      <c r="D60" s="82">
        <v>0</v>
      </c>
      <c r="E60" s="83">
        <v>0</v>
      </c>
      <c r="F60" s="80">
        <f>SUM(C60:E60)</f>
        <v>0</v>
      </c>
      <c r="H60" s="38"/>
    </row>
    <row r="61" spans="2:8" x14ac:dyDescent="0.3">
      <c r="B61" s="15"/>
      <c r="C61"/>
      <c r="D61"/>
      <c r="E61"/>
      <c r="F61"/>
    </row>
    <row r="63" spans="2:8" s="92" customFormat="1" ht="27.75" customHeight="1" x14ac:dyDescent="0.3">
      <c r="B63" s="105" t="s">
        <v>146</v>
      </c>
      <c r="C63" s="106" t="s">
        <v>10</v>
      </c>
      <c r="D63" s="106" t="s">
        <v>11</v>
      </c>
      <c r="E63" s="106" t="s">
        <v>12</v>
      </c>
      <c r="F63" s="107" t="s">
        <v>14</v>
      </c>
      <c r="H63" s="109" t="s">
        <v>102</v>
      </c>
    </row>
    <row r="64" spans="2:8" x14ac:dyDescent="0.3">
      <c r="B64" s="16" t="s">
        <v>147</v>
      </c>
      <c r="C64" s="78">
        <v>0</v>
      </c>
      <c r="D64" s="78">
        <v>0</v>
      </c>
      <c r="E64" s="78">
        <v>0</v>
      </c>
      <c r="F64" s="42">
        <f>SUM(C64:E64)</f>
        <v>0</v>
      </c>
      <c r="H64" s="19" t="s">
        <v>148</v>
      </c>
    </row>
    <row r="65" spans="2:8" x14ac:dyDescent="0.3">
      <c r="B65" s="16" t="s">
        <v>149</v>
      </c>
      <c r="C65" s="78">
        <v>0</v>
      </c>
      <c r="D65" s="78">
        <v>0</v>
      </c>
      <c r="E65" s="78">
        <v>0</v>
      </c>
      <c r="F65" s="42">
        <f t="shared" ref="F65:F87" si="8">SUM(C65:E65)</f>
        <v>0</v>
      </c>
      <c r="H65" s="39" t="s">
        <v>150</v>
      </c>
    </row>
    <row r="66" spans="2:8" x14ac:dyDescent="0.3">
      <c r="B66" s="16" t="s">
        <v>151</v>
      </c>
      <c r="C66" s="78">
        <v>0</v>
      </c>
      <c r="D66" s="78">
        <v>0</v>
      </c>
      <c r="E66" s="78">
        <v>0</v>
      </c>
      <c r="F66" s="42">
        <f t="shared" si="8"/>
        <v>0</v>
      </c>
      <c r="H66" s="110" t="s">
        <v>152</v>
      </c>
    </row>
    <row r="67" spans="2:8" x14ac:dyDescent="0.3">
      <c r="B67" s="16" t="s">
        <v>153</v>
      </c>
      <c r="C67" s="78">
        <v>0</v>
      </c>
      <c r="D67" s="78">
        <v>0</v>
      </c>
      <c r="E67" s="78">
        <v>0</v>
      </c>
      <c r="F67" s="42">
        <f t="shared" si="8"/>
        <v>0</v>
      </c>
      <c r="H67" s="19" t="s">
        <v>154</v>
      </c>
    </row>
    <row r="68" spans="2:8" x14ac:dyDescent="0.3">
      <c r="B68" s="16" t="s">
        <v>155</v>
      </c>
      <c r="C68" s="78">
        <v>0</v>
      </c>
      <c r="D68" s="78">
        <v>0</v>
      </c>
      <c r="E68" s="78">
        <v>0</v>
      </c>
      <c r="F68" s="42">
        <f t="shared" si="8"/>
        <v>0</v>
      </c>
      <c r="H68" s="19"/>
    </row>
    <row r="69" spans="2:8" x14ac:dyDescent="0.3">
      <c r="B69" s="16" t="s">
        <v>156</v>
      </c>
      <c r="C69" s="78">
        <v>0</v>
      </c>
      <c r="D69" s="78">
        <v>1</v>
      </c>
      <c r="E69" s="78">
        <v>2</v>
      </c>
      <c r="F69" s="42">
        <f t="shared" si="8"/>
        <v>3</v>
      </c>
      <c r="H69" s="19"/>
    </row>
    <row r="70" spans="2:8" x14ac:dyDescent="0.3">
      <c r="B70" s="16" t="s">
        <v>157</v>
      </c>
      <c r="C70" s="78">
        <v>0</v>
      </c>
      <c r="D70" s="78">
        <v>0</v>
      </c>
      <c r="E70" s="78">
        <v>0</v>
      </c>
      <c r="F70" s="42">
        <f t="shared" si="8"/>
        <v>0</v>
      </c>
      <c r="H70" s="19"/>
    </row>
    <row r="71" spans="2:8" x14ac:dyDescent="0.3">
      <c r="B71" s="16" t="s">
        <v>158</v>
      </c>
      <c r="C71" s="78">
        <v>0</v>
      </c>
      <c r="D71" s="78">
        <v>0</v>
      </c>
      <c r="E71" s="78">
        <v>0</v>
      </c>
      <c r="F71" s="42">
        <f t="shared" si="8"/>
        <v>0</v>
      </c>
      <c r="H71" s="19"/>
    </row>
    <row r="72" spans="2:8" x14ac:dyDescent="0.3">
      <c r="B72" s="16" t="s">
        <v>159</v>
      </c>
      <c r="C72" s="78">
        <v>0</v>
      </c>
      <c r="D72" s="78">
        <v>0</v>
      </c>
      <c r="E72" s="78">
        <v>0</v>
      </c>
      <c r="F72" s="42">
        <f t="shared" si="8"/>
        <v>0</v>
      </c>
      <c r="H72" s="19"/>
    </row>
    <row r="73" spans="2:8" x14ac:dyDescent="0.3">
      <c r="B73" s="16" t="s">
        <v>160</v>
      </c>
      <c r="C73" s="78">
        <v>0</v>
      </c>
      <c r="D73" s="78">
        <v>0</v>
      </c>
      <c r="E73" s="78">
        <v>0</v>
      </c>
      <c r="F73" s="42">
        <f t="shared" si="8"/>
        <v>0</v>
      </c>
      <c r="H73" s="19"/>
    </row>
    <row r="74" spans="2:8" x14ac:dyDescent="0.3">
      <c r="B74" s="16" t="s">
        <v>161</v>
      </c>
      <c r="C74" s="78">
        <v>0</v>
      </c>
      <c r="D74" s="78">
        <v>0</v>
      </c>
      <c r="E74" s="78">
        <v>0</v>
      </c>
      <c r="F74" s="42">
        <f t="shared" si="8"/>
        <v>0</v>
      </c>
      <c r="H74" s="19"/>
    </row>
    <row r="75" spans="2:8" x14ac:dyDescent="0.3">
      <c r="B75" s="16" t="s">
        <v>162</v>
      </c>
      <c r="C75" s="78">
        <v>0</v>
      </c>
      <c r="D75" s="78">
        <v>0</v>
      </c>
      <c r="E75" s="78">
        <v>0</v>
      </c>
      <c r="F75" s="42">
        <f t="shared" si="8"/>
        <v>0</v>
      </c>
      <c r="H75" s="19"/>
    </row>
    <row r="76" spans="2:8" x14ac:dyDescent="0.3">
      <c r="B76" s="16" t="s">
        <v>163</v>
      </c>
      <c r="C76" s="78">
        <v>0</v>
      </c>
      <c r="D76" s="78">
        <v>0</v>
      </c>
      <c r="E76" s="78">
        <v>0</v>
      </c>
      <c r="F76" s="42">
        <f t="shared" si="8"/>
        <v>0</v>
      </c>
      <c r="H76" s="19"/>
    </row>
    <row r="77" spans="2:8" x14ac:dyDescent="0.3">
      <c r="B77" s="16" t="s">
        <v>164</v>
      </c>
      <c r="C77" s="78">
        <v>0</v>
      </c>
      <c r="D77" s="78">
        <v>0</v>
      </c>
      <c r="E77" s="78">
        <v>1.9</v>
      </c>
      <c r="F77" s="42">
        <f t="shared" si="8"/>
        <v>1.9</v>
      </c>
      <c r="H77" s="19"/>
    </row>
    <row r="78" spans="2:8" x14ac:dyDescent="0.3">
      <c r="B78" s="16" t="s">
        <v>165</v>
      </c>
      <c r="C78" s="78">
        <v>0</v>
      </c>
      <c r="D78" s="78">
        <v>0</v>
      </c>
      <c r="E78" s="78">
        <v>3.8</v>
      </c>
      <c r="F78" s="42">
        <f t="shared" si="8"/>
        <v>3.8</v>
      </c>
      <c r="H78" s="19"/>
    </row>
    <row r="79" spans="2:8" x14ac:dyDescent="0.3">
      <c r="B79" s="16" t="s">
        <v>166</v>
      </c>
      <c r="C79" s="78">
        <v>0</v>
      </c>
      <c r="D79" s="78">
        <v>0</v>
      </c>
      <c r="E79" s="78">
        <v>0</v>
      </c>
      <c r="F79" s="42">
        <f t="shared" si="8"/>
        <v>0</v>
      </c>
      <c r="H79" s="19"/>
    </row>
    <row r="80" spans="2:8" x14ac:dyDescent="0.3">
      <c r="B80" s="16" t="s">
        <v>167</v>
      </c>
      <c r="C80" s="78">
        <v>66.61</v>
      </c>
      <c r="D80" s="78">
        <v>0</v>
      </c>
      <c r="E80" s="78">
        <v>7.45</v>
      </c>
      <c r="F80" s="42">
        <f t="shared" si="8"/>
        <v>74.06</v>
      </c>
      <c r="H80" s="19"/>
    </row>
    <row r="81" spans="2:8" x14ac:dyDescent="0.3">
      <c r="B81" s="16" t="s">
        <v>168</v>
      </c>
      <c r="C81" s="78">
        <v>0</v>
      </c>
      <c r="D81" s="78">
        <v>0</v>
      </c>
      <c r="E81" s="78">
        <v>0</v>
      </c>
      <c r="F81" s="42">
        <f t="shared" si="8"/>
        <v>0</v>
      </c>
      <c r="H81" s="19"/>
    </row>
    <row r="82" spans="2:8" x14ac:dyDescent="0.3">
      <c r="B82" s="16" t="s">
        <v>169</v>
      </c>
      <c r="C82" s="78">
        <v>0</v>
      </c>
      <c r="D82" s="78">
        <v>0</v>
      </c>
      <c r="E82" s="78">
        <v>0</v>
      </c>
      <c r="F82" s="42">
        <f t="shared" si="8"/>
        <v>0</v>
      </c>
      <c r="H82" s="19"/>
    </row>
    <row r="83" spans="2:8" x14ac:dyDescent="0.3">
      <c r="B83" s="16" t="s">
        <v>170</v>
      </c>
      <c r="C83" s="78">
        <v>0</v>
      </c>
      <c r="D83" s="78">
        <v>0</v>
      </c>
      <c r="E83" s="78">
        <v>0</v>
      </c>
      <c r="F83" s="42">
        <f t="shared" si="8"/>
        <v>0</v>
      </c>
      <c r="H83" s="19"/>
    </row>
    <row r="84" spans="2:8" x14ac:dyDescent="0.3">
      <c r="B84" s="16" t="s">
        <v>171</v>
      </c>
      <c r="C84" s="78">
        <v>0</v>
      </c>
      <c r="D84" s="78">
        <v>0</v>
      </c>
      <c r="E84" s="78">
        <v>0</v>
      </c>
      <c r="F84" s="42">
        <f t="shared" si="8"/>
        <v>0</v>
      </c>
      <c r="H84" s="19"/>
    </row>
    <row r="85" spans="2:8" x14ac:dyDescent="0.3">
      <c r="B85" s="16" t="s">
        <v>172</v>
      </c>
      <c r="C85" s="78">
        <v>0</v>
      </c>
      <c r="D85" s="78">
        <v>0</v>
      </c>
      <c r="E85" s="78">
        <v>0</v>
      </c>
      <c r="F85" s="42">
        <f t="shared" si="8"/>
        <v>0</v>
      </c>
      <c r="H85" s="19"/>
    </row>
    <row r="86" spans="2:8" x14ac:dyDescent="0.3">
      <c r="B86" s="16" t="s">
        <v>173</v>
      </c>
      <c r="C86" s="78">
        <v>0</v>
      </c>
      <c r="D86" s="78">
        <v>0</v>
      </c>
      <c r="E86" s="78">
        <v>0</v>
      </c>
      <c r="F86" s="42">
        <f t="shared" si="8"/>
        <v>0</v>
      </c>
      <c r="H86" s="19"/>
    </row>
    <row r="87" spans="2:8" x14ac:dyDescent="0.3">
      <c r="B87" s="18" t="s">
        <v>174</v>
      </c>
      <c r="C87" s="82">
        <v>0</v>
      </c>
      <c r="D87" s="82">
        <v>0</v>
      </c>
      <c r="E87" s="82">
        <v>0</v>
      </c>
      <c r="F87" s="43">
        <f t="shared" si="8"/>
        <v>0</v>
      </c>
      <c r="H87" s="38"/>
    </row>
  </sheetData>
  <mergeCells count="1">
    <mergeCell ref="B1:C1"/>
  </mergeCells>
  <hyperlinks>
    <hyperlink ref="H16" r:id="rId1" xr:uid="{53DB5404-C520-4830-A09C-58B7736B16B8}"/>
    <hyperlink ref="H22" r:id="rId2" xr:uid="{11078D94-B450-4988-88FD-27716149553C}"/>
    <hyperlink ref="H29" r:id="rId3" xr:uid="{5CCF9047-665C-4330-BE4F-FFF35BA5F0C0}"/>
    <hyperlink ref="H39" r:id="rId4" xr:uid="{A7D7F6A4-7D8C-4CE1-ABFA-48E9C871F74A}"/>
    <hyperlink ref="H65" r:id="rId5" xr:uid="{8EE78CBC-C07F-4FD4-B5DE-E2AD7FAED4C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36"/>
  <sheetViews>
    <sheetView workbookViewId="0">
      <selection activeCell="I34" sqref="I34"/>
    </sheetView>
  </sheetViews>
  <sheetFormatPr defaultRowHeight="14.4" x14ac:dyDescent="0.3"/>
  <cols>
    <col min="2" max="2" width="11.44140625" customWidth="1"/>
    <col min="8" max="8" width="13.88671875" customWidth="1"/>
  </cols>
  <sheetData>
    <row r="2" spans="2:15" x14ac:dyDescent="0.3">
      <c r="B2" s="159" t="s">
        <v>175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3" spans="2:15" x14ac:dyDescent="0.3">
      <c r="B3" s="1" t="s">
        <v>176</v>
      </c>
      <c r="C3" s="178" t="s">
        <v>177</v>
      </c>
      <c r="D3" s="178"/>
      <c r="E3" s="178"/>
      <c r="F3" s="178"/>
      <c r="G3" s="178"/>
      <c r="H3" s="178"/>
      <c r="I3" s="177" t="s">
        <v>102</v>
      </c>
      <c r="J3" s="178"/>
      <c r="K3" s="178"/>
      <c r="L3" s="178"/>
      <c r="M3" s="178"/>
      <c r="N3" s="178"/>
      <c r="O3" s="185"/>
    </row>
    <row r="4" spans="2:15" ht="45" customHeight="1" x14ac:dyDescent="0.3">
      <c r="B4" s="11"/>
      <c r="C4" s="179"/>
      <c r="D4" s="180"/>
      <c r="E4" s="180"/>
      <c r="F4" s="180"/>
      <c r="G4" s="180"/>
      <c r="H4" s="181"/>
      <c r="I4" s="179"/>
      <c r="J4" s="180"/>
      <c r="K4" s="180"/>
      <c r="L4" s="180"/>
      <c r="M4" s="180"/>
      <c r="N4" s="180"/>
      <c r="O4" s="181"/>
    </row>
    <row r="6" spans="2:15" x14ac:dyDescent="0.3">
      <c r="B6" s="21" t="s">
        <v>176</v>
      </c>
      <c r="C6" s="152" t="s">
        <v>178</v>
      </c>
      <c r="D6" s="152"/>
      <c r="E6" s="152"/>
      <c r="F6" s="152"/>
      <c r="G6" s="152"/>
      <c r="H6" s="152"/>
      <c r="I6" s="153" t="s">
        <v>102</v>
      </c>
      <c r="J6" s="152"/>
      <c r="K6" s="152"/>
      <c r="L6" s="152"/>
      <c r="M6" s="152"/>
      <c r="N6" s="152"/>
      <c r="O6" s="154"/>
    </row>
    <row r="7" spans="2:15" ht="45" customHeight="1" x14ac:dyDescent="0.3">
      <c r="B7" s="113" t="s">
        <v>179</v>
      </c>
      <c r="C7" s="179" t="s">
        <v>180</v>
      </c>
      <c r="D7" s="180"/>
      <c r="E7" s="180"/>
      <c r="F7" s="180"/>
      <c r="G7" s="180"/>
      <c r="H7" s="181"/>
      <c r="I7" s="186" t="s">
        <v>181</v>
      </c>
      <c r="J7" s="180"/>
      <c r="K7" s="180"/>
      <c r="L7" s="180"/>
      <c r="M7" s="180"/>
      <c r="N7" s="180"/>
      <c r="O7" s="181"/>
    </row>
    <row r="8" spans="2:15" ht="45" customHeight="1" x14ac:dyDescent="0.3">
      <c r="B8" s="113" t="s">
        <v>179</v>
      </c>
      <c r="C8" s="179" t="s">
        <v>182</v>
      </c>
      <c r="D8" s="180"/>
      <c r="E8" s="180"/>
      <c r="F8" s="180"/>
      <c r="G8" s="180"/>
      <c r="H8" s="181"/>
      <c r="I8" s="179" t="s">
        <v>183</v>
      </c>
      <c r="J8" s="180"/>
      <c r="K8" s="180"/>
      <c r="L8" s="180"/>
      <c r="M8" s="180"/>
      <c r="N8" s="180"/>
      <c r="O8" s="181"/>
    </row>
    <row r="9" spans="2:15" ht="45" customHeight="1" x14ac:dyDescent="0.3">
      <c r="B9" s="113" t="s">
        <v>179</v>
      </c>
      <c r="C9" s="179" t="s">
        <v>184</v>
      </c>
      <c r="D9" s="180"/>
      <c r="E9" s="180"/>
      <c r="F9" s="180"/>
      <c r="G9" s="180"/>
      <c r="H9" s="181"/>
      <c r="I9" s="179" t="s">
        <v>185</v>
      </c>
      <c r="J9" s="180"/>
      <c r="K9" s="180"/>
      <c r="L9" s="180"/>
      <c r="M9" s="180"/>
      <c r="N9" s="180"/>
      <c r="O9" s="181"/>
    </row>
    <row r="11" spans="2:15" x14ac:dyDescent="0.3">
      <c r="B11" s="22" t="s">
        <v>176</v>
      </c>
      <c r="C11" s="149" t="s">
        <v>186</v>
      </c>
      <c r="D11" s="149"/>
      <c r="E11" s="149"/>
      <c r="F11" s="149"/>
      <c r="G11" s="149"/>
      <c r="H11" s="149"/>
      <c r="I11" s="150" t="s">
        <v>102</v>
      </c>
      <c r="J11" s="149"/>
      <c r="K11" s="149"/>
      <c r="L11" s="149"/>
      <c r="M11" s="149"/>
      <c r="N11" s="149"/>
      <c r="O11" s="151"/>
    </row>
    <row r="12" spans="2:15" ht="45" customHeight="1" x14ac:dyDescent="0.3">
      <c r="B12" s="11"/>
      <c r="C12" s="179"/>
      <c r="D12" s="180"/>
      <c r="E12" s="180"/>
      <c r="F12" s="180"/>
      <c r="G12" s="180"/>
      <c r="H12" s="181"/>
      <c r="I12" s="179"/>
      <c r="J12" s="180"/>
      <c r="K12" s="180"/>
      <c r="L12" s="180"/>
      <c r="M12" s="180"/>
      <c r="N12" s="180"/>
      <c r="O12" s="181"/>
    </row>
    <row r="14" spans="2:15" x14ac:dyDescent="0.3">
      <c r="B14" s="24" t="s">
        <v>176</v>
      </c>
      <c r="C14" s="137" t="s">
        <v>187</v>
      </c>
      <c r="D14" s="137"/>
      <c r="E14" s="137"/>
      <c r="F14" s="137"/>
      <c r="G14" s="137"/>
      <c r="H14" s="137"/>
      <c r="I14" s="138" t="s">
        <v>102</v>
      </c>
      <c r="J14" s="137"/>
      <c r="K14" s="137"/>
      <c r="L14" s="137"/>
      <c r="M14" s="137"/>
      <c r="N14" s="137"/>
      <c r="O14" s="139"/>
    </row>
    <row r="15" spans="2:15" ht="45" customHeight="1" x14ac:dyDescent="0.3">
      <c r="B15" s="11"/>
      <c r="C15" s="179"/>
      <c r="D15" s="180"/>
      <c r="E15" s="180"/>
      <c r="F15" s="180"/>
      <c r="G15" s="180"/>
      <c r="H15" s="181"/>
      <c r="I15" s="179"/>
      <c r="J15" s="180"/>
      <c r="K15" s="180"/>
      <c r="L15" s="180"/>
      <c r="M15" s="180"/>
      <c r="N15" s="180"/>
      <c r="O15" s="181"/>
    </row>
    <row r="17" spans="2:15" x14ac:dyDescent="0.3">
      <c r="B17" s="23" t="s">
        <v>176</v>
      </c>
      <c r="C17" s="140" t="s">
        <v>188</v>
      </c>
      <c r="D17" s="140"/>
      <c r="E17" s="140"/>
      <c r="F17" s="140"/>
      <c r="G17" s="140"/>
      <c r="H17" s="140"/>
      <c r="I17" s="141" t="s">
        <v>102</v>
      </c>
      <c r="J17" s="140"/>
      <c r="K17" s="140"/>
      <c r="L17" s="140"/>
      <c r="M17" s="140"/>
      <c r="N17" s="140"/>
      <c r="O17" s="142"/>
    </row>
    <row r="18" spans="2:15" ht="45" customHeight="1" x14ac:dyDescent="0.3">
      <c r="B18" s="11"/>
      <c r="C18" s="179"/>
      <c r="D18" s="180"/>
      <c r="E18" s="180"/>
      <c r="F18" s="180"/>
      <c r="G18" s="180"/>
      <c r="H18" s="181"/>
      <c r="I18" s="179"/>
      <c r="J18" s="180"/>
      <c r="K18" s="180"/>
      <c r="L18" s="180"/>
      <c r="M18" s="180"/>
      <c r="N18" s="180"/>
      <c r="O18" s="181"/>
    </row>
    <row r="20" spans="2:15" x14ac:dyDescent="0.3">
      <c r="B20" s="1" t="s">
        <v>176</v>
      </c>
      <c r="C20" s="178" t="s">
        <v>189</v>
      </c>
      <c r="D20" s="178"/>
      <c r="E20" s="178"/>
      <c r="F20" s="178"/>
      <c r="G20" s="178"/>
      <c r="H20" s="178"/>
      <c r="I20" s="177" t="s">
        <v>102</v>
      </c>
      <c r="J20" s="178"/>
      <c r="K20" s="178"/>
      <c r="L20" s="178"/>
      <c r="M20" s="178"/>
      <c r="N20" s="178"/>
      <c r="O20" s="185"/>
    </row>
    <row r="21" spans="2:15" ht="45" customHeight="1" x14ac:dyDescent="0.3">
      <c r="B21" s="11"/>
      <c r="C21" s="179"/>
      <c r="D21" s="180"/>
      <c r="E21" s="180"/>
      <c r="F21" s="180"/>
      <c r="G21" s="180"/>
      <c r="H21" s="181"/>
      <c r="I21" s="179"/>
      <c r="J21" s="180"/>
      <c r="K21" s="180"/>
      <c r="L21" s="180"/>
      <c r="M21" s="180"/>
      <c r="N21" s="180"/>
      <c r="O21" s="181"/>
    </row>
    <row r="23" spans="2:15" x14ac:dyDescent="0.3">
      <c r="B23" s="21" t="s">
        <v>176</v>
      </c>
      <c r="C23" s="152" t="s">
        <v>190</v>
      </c>
      <c r="D23" s="152"/>
      <c r="E23" s="152"/>
      <c r="F23" s="152"/>
      <c r="G23" s="152"/>
      <c r="H23" s="152"/>
      <c r="I23" s="153" t="s">
        <v>102</v>
      </c>
      <c r="J23" s="152"/>
      <c r="K23" s="152"/>
      <c r="L23" s="152"/>
      <c r="M23" s="152"/>
      <c r="N23" s="152"/>
      <c r="O23" s="154"/>
    </row>
    <row r="24" spans="2:15" ht="45" customHeight="1" x14ac:dyDescent="0.3">
      <c r="B24" s="11"/>
      <c r="C24" s="179"/>
      <c r="D24" s="180"/>
      <c r="E24" s="180"/>
      <c r="F24" s="180"/>
      <c r="G24" s="180"/>
      <c r="H24" s="181"/>
      <c r="I24" s="179"/>
      <c r="J24" s="180"/>
      <c r="K24" s="180"/>
      <c r="L24" s="180"/>
      <c r="M24" s="180"/>
      <c r="N24" s="180"/>
      <c r="O24" s="181"/>
    </row>
    <row r="26" spans="2:15" x14ac:dyDescent="0.3">
      <c r="B26" s="22" t="s">
        <v>176</v>
      </c>
      <c r="C26" s="149" t="s">
        <v>191</v>
      </c>
      <c r="D26" s="149"/>
      <c r="E26" s="149"/>
      <c r="F26" s="149"/>
      <c r="G26" s="149"/>
      <c r="H26" s="149"/>
      <c r="I26" s="150" t="s">
        <v>102</v>
      </c>
      <c r="J26" s="149"/>
      <c r="K26" s="149"/>
      <c r="L26" s="149"/>
      <c r="M26" s="149"/>
      <c r="N26" s="149"/>
      <c r="O26" s="151"/>
    </row>
    <row r="27" spans="2:15" ht="45" customHeight="1" x14ac:dyDescent="0.3">
      <c r="B27" s="113" t="s">
        <v>192</v>
      </c>
      <c r="C27" s="179" t="s">
        <v>193</v>
      </c>
      <c r="D27" s="180"/>
      <c r="E27" s="180"/>
      <c r="F27" s="180"/>
      <c r="G27" s="180"/>
      <c r="H27" s="181"/>
      <c r="I27" s="179" t="s">
        <v>194</v>
      </c>
      <c r="J27" s="180"/>
      <c r="K27" s="180"/>
      <c r="L27" s="180"/>
      <c r="M27" s="180"/>
      <c r="N27" s="180"/>
      <c r="O27" s="181"/>
    </row>
    <row r="28" spans="2:15" ht="45" customHeight="1" x14ac:dyDescent="0.3">
      <c r="B28" s="113" t="s">
        <v>192</v>
      </c>
      <c r="C28" s="179" t="s">
        <v>195</v>
      </c>
      <c r="D28" s="180"/>
      <c r="E28" s="180"/>
      <c r="F28" s="180"/>
      <c r="G28" s="180"/>
      <c r="H28" s="181"/>
      <c r="I28" s="179" t="s">
        <v>196</v>
      </c>
      <c r="J28" s="180"/>
      <c r="K28" s="180"/>
      <c r="L28" s="180"/>
      <c r="M28" s="180"/>
      <c r="N28" s="180"/>
      <c r="O28" s="181"/>
    </row>
    <row r="29" spans="2:15" ht="45" customHeight="1" x14ac:dyDescent="0.3">
      <c r="B29" s="113" t="s">
        <v>192</v>
      </c>
      <c r="C29" s="179" t="s">
        <v>197</v>
      </c>
      <c r="D29" s="180"/>
      <c r="E29" s="180"/>
      <c r="F29" s="180"/>
      <c r="G29" s="180"/>
      <c r="H29" s="181"/>
      <c r="I29" s="179" t="s">
        <v>13</v>
      </c>
      <c r="J29" s="180"/>
      <c r="K29" s="180"/>
      <c r="L29" s="180"/>
      <c r="M29" s="180"/>
      <c r="N29" s="180"/>
      <c r="O29" s="181"/>
    </row>
    <row r="30" spans="2:15" ht="45" customHeight="1" x14ac:dyDescent="0.3">
      <c r="B30" s="113" t="s">
        <v>192</v>
      </c>
      <c r="C30" s="179" t="s">
        <v>198</v>
      </c>
      <c r="D30" s="180"/>
      <c r="E30" s="180"/>
      <c r="F30" s="180"/>
      <c r="G30" s="180"/>
      <c r="H30" s="181"/>
      <c r="I30" s="179" t="s">
        <v>6</v>
      </c>
      <c r="J30" s="180"/>
      <c r="K30" s="180"/>
      <c r="L30" s="180"/>
      <c r="M30" s="180"/>
      <c r="N30" s="180"/>
      <c r="O30" s="181"/>
    </row>
    <row r="31" spans="2:15" ht="45" customHeight="1" x14ac:dyDescent="0.3">
      <c r="B31" s="113" t="s">
        <v>192</v>
      </c>
      <c r="C31" s="179" t="s">
        <v>199</v>
      </c>
      <c r="D31" s="180"/>
      <c r="E31" s="180"/>
      <c r="F31" s="180"/>
      <c r="G31" s="180"/>
      <c r="H31" s="181"/>
      <c r="I31" s="179" t="s">
        <v>200</v>
      </c>
      <c r="J31" s="180"/>
      <c r="K31" s="180"/>
      <c r="L31" s="180"/>
      <c r="M31" s="180"/>
      <c r="N31" s="180"/>
      <c r="O31" s="181"/>
    </row>
    <row r="32" spans="2:15" ht="45" customHeight="1" x14ac:dyDescent="0.3">
      <c r="B32" s="120" t="s">
        <v>192</v>
      </c>
      <c r="C32" s="182" t="s">
        <v>201</v>
      </c>
      <c r="D32" s="183"/>
      <c r="E32" s="183"/>
      <c r="F32" s="183"/>
      <c r="G32" s="183"/>
      <c r="H32" s="184"/>
      <c r="I32" s="182" t="s">
        <v>202</v>
      </c>
      <c r="J32" s="183"/>
      <c r="K32" s="183"/>
      <c r="L32" s="183"/>
      <c r="M32" s="183"/>
      <c r="N32" s="183"/>
      <c r="O32" s="184"/>
    </row>
    <row r="33" spans="2:15" ht="45" customHeight="1" x14ac:dyDescent="0.3">
      <c r="B33" s="123" t="s">
        <v>192</v>
      </c>
      <c r="C33" s="187" t="s">
        <v>203</v>
      </c>
      <c r="D33" s="187"/>
      <c r="E33" s="187"/>
      <c r="F33" s="187"/>
      <c r="G33" s="187"/>
      <c r="H33" s="187"/>
      <c r="I33" s="187" t="s">
        <v>202</v>
      </c>
      <c r="J33" s="187"/>
      <c r="K33" s="187"/>
      <c r="L33" s="187"/>
      <c r="M33" s="187"/>
      <c r="N33" s="187"/>
      <c r="O33" s="187"/>
    </row>
    <row r="35" spans="2:15" x14ac:dyDescent="0.3">
      <c r="B35" s="24" t="s">
        <v>176</v>
      </c>
      <c r="C35" s="137" t="s">
        <v>204</v>
      </c>
      <c r="D35" s="137"/>
      <c r="E35" s="137"/>
      <c r="F35" s="137"/>
      <c r="G35" s="137"/>
      <c r="H35" s="137"/>
      <c r="I35" s="138" t="s">
        <v>102</v>
      </c>
      <c r="J35" s="137"/>
      <c r="K35" s="137"/>
      <c r="L35" s="137"/>
      <c r="M35" s="137"/>
      <c r="N35" s="137"/>
      <c r="O35" s="139"/>
    </row>
    <row r="36" spans="2:15" ht="45" customHeight="1" x14ac:dyDescent="0.3">
      <c r="B36" s="11"/>
      <c r="C36" s="179"/>
      <c r="D36" s="180"/>
      <c r="E36" s="180"/>
      <c r="F36" s="180"/>
      <c r="G36" s="180"/>
      <c r="H36" s="181"/>
      <c r="I36" s="179"/>
      <c r="J36" s="180"/>
      <c r="K36" s="180"/>
      <c r="L36" s="180"/>
      <c r="M36" s="180"/>
      <c r="N36" s="180"/>
      <c r="O36" s="181"/>
    </row>
  </sheetData>
  <mergeCells count="53">
    <mergeCell ref="C33:H33"/>
    <mergeCell ref="I33:O33"/>
    <mergeCell ref="B2:O2"/>
    <mergeCell ref="C3:H3"/>
    <mergeCell ref="I3:O3"/>
    <mergeCell ref="C4:H4"/>
    <mergeCell ref="I4:O4"/>
    <mergeCell ref="C6:H6"/>
    <mergeCell ref="I6:O6"/>
    <mergeCell ref="C9:H9"/>
    <mergeCell ref="I9:O9"/>
    <mergeCell ref="C11:H11"/>
    <mergeCell ref="I11:O11"/>
    <mergeCell ref="C8:H8"/>
    <mergeCell ref="I8:O8"/>
    <mergeCell ref="C7:H7"/>
    <mergeCell ref="I7:O7"/>
    <mergeCell ref="C12:H12"/>
    <mergeCell ref="I12:O12"/>
    <mergeCell ref="C14:H14"/>
    <mergeCell ref="I14:O14"/>
    <mergeCell ref="C15:H15"/>
    <mergeCell ref="I15:O15"/>
    <mergeCell ref="C17:H17"/>
    <mergeCell ref="I17:O17"/>
    <mergeCell ref="C18:H18"/>
    <mergeCell ref="I18:O18"/>
    <mergeCell ref="C20:H20"/>
    <mergeCell ref="I20:O20"/>
    <mergeCell ref="C27:H27"/>
    <mergeCell ref="I27:O27"/>
    <mergeCell ref="C21:H21"/>
    <mergeCell ref="I21:O21"/>
    <mergeCell ref="C24:H24"/>
    <mergeCell ref="I24:O24"/>
    <mergeCell ref="C23:H23"/>
    <mergeCell ref="I23:O23"/>
    <mergeCell ref="C28:H28"/>
    <mergeCell ref="I28:O28"/>
    <mergeCell ref="C36:H36"/>
    <mergeCell ref="I36:O36"/>
    <mergeCell ref="C26:H26"/>
    <mergeCell ref="I26:O26"/>
    <mergeCell ref="C32:H32"/>
    <mergeCell ref="I32:O32"/>
    <mergeCell ref="C35:H35"/>
    <mergeCell ref="I35:O35"/>
    <mergeCell ref="C31:H31"/>
    <mergeCell ref="I31:O31"/>
    <mergeCell ref="C29:H29"/>
    <mergeCell ref="I29:O29"/>
    <mergeCell ref="C30:H30"/>
    <mergeCell ref="I30:O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2021-03-04T12:53:09Z</dcterms:modified>
  <cp:category/>
  <cp:contentStatus/>
</cp:coreProperties>
</file>