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C:\Users\kharron\Desktop\GRIDPP REPORTS\Q420\"/>
    </mc:Choice>
  </mc:AlternateContent>
  <xr:revisionPtr revIDLastSave="0" documentId="13_ncr:1_{613EBD57-C006-4AB4-8A01-9ECDF92839D8}" xr6:coauthVersionLast="46" xr6:coauthVersionMax="46" xr10:uidLastSave="{00000000-0000-0000-0000-000000000000}"/>
  <bookViews>
    <workbookView xWindow="-108" yWindow="-108" windowWidth="23256" windowHeight="14016" xr2:uid="{00000000-000D-0000-FFFF-FFFF00000000}"/>
  </bookViews>
  <sheets>
    <sheet name="Resource &amp; Narrative" sheetId="2" r:id="rId1"/>
    <sheet name="Metrics &amp; Milestones" sheetId="1" r:id="rId2"/>
    <sheet name="Resources" sheetId="4" r:id="rId3"/>
    <sheet name="Outreach &amp; Knowledge Sharing" sheetId="3"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4" l="1"/>
  <c r="D60" i="4"/>
  <c r="D57" i="4"/>
  <c r="D50" i="4"/>
  <c r="E56" i="4"/>
  <c r="F56" i="4"/>
  <c r="F49" i="4"/>
  <c r="G41" i="4" l="1"/>
  <c r="G42" i="4"/>
  <c r="G43" i="4"/>
  <c r="G44" i="4" s="1"/>
  <c r="G79" i="4"/>
  <c r="C58" i="4"/>
  <c r="C34" i="4"/>
  <c r="D34" i="4"/>
  <c r="E34" i="4"/>
  <c r="G5" i="4"/>
  <c r="G57" i="4" l="1"/>
  <c r="G58" i="4"/>
  <c r="G59" i="4"/>
  <c r="G60" i="4"/>
  <c r="G56" i="4"/>
  <c r="G50" i="4"/>
  <c r="G51" i="4"/>
  <c r="G52" i="4"/>
  <c r="G53" i="4"/>
  <c r="G49" i="4"/>
  <c r="G65" i="4"/>
  <c r="G66" i="4"/>
  <c r="G67" i="4"/>
  <c r="G68" i="4"/>
  <c r="G69" i="4"/>
  <c r="G70" i="4"/>
  <c r="G71" i="4"/>
  <c r="G72" i="4"/>
  <c r="G73" i="4"/>
  <c r="G74" i="4"/>
  <c r="G75" i="4"/>
  <c r="G76" i="4"/>
  <c r="G77" i="4"/>
  <c r="G78" i="4"/>
  <c r="G80" i="4"/>
  <c r="G81" i="4"/>
  <c r="G82" i="4"/>
  <c r="G83" i="4"/>
  <c r="G84" i="4"/>
  <c r="G85" i="4"/>
  <c r="G86" i="4"/>
  <c r="G87" i="4"/>
  <c r="G64" i="4"/>
  <c r="F39" i="4"/>
  <c r="F45" i="4" s="1"/>
  <c r="G32" i="4"/>
  <c r="G33" i="4"/>
  <c r="G31" i="4"/>
  <c r="F29" i="4"/>
  <c r="G22" i="4"/>
  <c r="G23" i="4"/>
  <c r="G21" i="4"/>
  <c r="G24" i="4"/>
  <c r="G18" i="4"/>
  <c r="G16" i="4"/>
  <c r="G17" i="4"/>
  <c r="G15" i="4"/>
  <c r="G9" i="4"/>
  <c r="G6" i="4"/>
  <c r="F34" i="4"/>
  <c r="F24" i="4"/>
  <c r="F18" i="4"/>
  <c r="F7" i="4"/>
  <c r="F11" i="4"/>
  <c r="F35" i="4" l="1"/>
  <c r="G34" i="4"/>
  <c r="E39" i="4"/>
  <c r="E45" i="4" s="1"/>
  <c r="D39" i="4"/>
  <c r="D45" i="4" s="1"/>
  <c r="C39" i="4"/>
  <c r="C45" i="4" s="1"/>
  <c r="E29" i="4"/>
  <c r="D29" i="4"/>
  <c r="C29" i="4"/>
  <c r="E24" i="4"/>
  <c r="D24" i="4"/>
  <c r="C24" i="4"/>
  <c r="F8" i="1"/>
  <c r="F7" i="1"/>
  <c r="D18" i="4"/>
  <c r="E18" i="4"/>
  <c r="C18" i="4"/>
  <c r="G39" i="4" l="1"/>
  <c r="G45" i="4" s="1"/>
  <c r="G29" i="4"/>
  <c r="G35" i="4" s="1"/>
  <c r="C35" i="4"/>
  <c r="D35" i="4"/>
  <c r="E35" i="4"/>
  <c r="E11" i="4"/>
  <c r="D11" i="4"/>
  <c r="C11" i="4"/>
  <c r="D7" i="4"/>
  <c r="E7" i="4"/>
  <c r="C7" i="4"/>
  <c r="G10" i="4"/>
  <c r="F6" i="1" l="1"/>
  <c r="G11" i="4"/>
  <c r="F5" i="1" s="1"/>
  <c r="G7" i="4"/>
  <c r="F4" i="1" s="1"/>
  <c r="G8" i="1"/>
  <c r="G7" i="1"/>
  <c r="G4" i="1" l="1"/>
  <c r="G6" i="1"/>
  <c r="G5" i="1"/>
</calcChain>
</file>

<file path=xl/sharedStrings.xml><?xml version="1.0" encoding="utf-8"?>
<sst xmlns="http://schemas.openxmlformats.org/spreadsheetml/2006/main" count="244" uniqueCount="141">
  <si>
    <t>Year</t>
  </si>
  <si>
    <t>Area</t>
  </si>
  <si>
    <t>LondonGrid</t>
  </si>
  <si>
    <t>Quarter</t>
  </si>
  <si>
    <t>Reporter</t>
  </si>
  <si>
    <t>Month 1</t>
  </si>
  <si>
    <t>Month 2</t>
  </si>
  <si>
    <t>Month 3</t>
  </si>
  <si>
    <t>Total</t>
  </si>
  <si>
    <t>Narrative</t>
  </si>
  <si>
    <t>Successes</t>
  </si>
  <si>
    <t>Problems</t>
  </si>
  <si>
    <t>Brunel</t>
  </si>
  <si>
    <t>Imperial</t>
  </si>
  <si>
    <t>QMUL</t>
  </si>
  <si>
    <t>RHUL</t>
  </si>
  <si>
    <t>Risks</t>
  </si>
  <si>
    <t>Type</t>
  </si>
  <si>
    <t>Risk</t>
  </si>
  <si>
    <t>Mitigation</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</si>
  <si>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</si>
  <si>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</si>
  <si>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</si>
  <si>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</si>
  <si>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</si>
  <si>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</si>
  <si>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</si>
  <si>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</si>
  <si>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</si>
  <si>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</si>
  <si>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</si>
  <si>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</si>
  <si>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</si>
  <si>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</si>
  <si>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</si>
  <si>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</si>
  <si>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</si>
  <si>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1b</t>
  </si>
  <si>
    <t>% of WLCG Pledged CPU Available - LondonGrid</t>
  </si>
  <si>
    <t>Metric OK</t>
  </si>
  <si>
    <t>MOK</t>
  </si>
  <si>
    <t>% of WLCG Pledged Disk Available - LondonGrid</t>
  </si>
  <si>
    <t>Metric Clost to Target</t>
  </si>
  <si>
    <t>MCT</t>
  </si>
  <si>
    <t>% CPU Utilisation (Wall Clock) - LondonGrid</t>
  </si>
  <si>
    <t>Metric not OK</t>
  </si>
  <si>
    <t>MFL</t>
  </si>
  <si>
    <t xml:space="preserve">Average Argo Availability - LondonGrid </t>
  </si>
  <si>
    <t>Metric with no Target</t>
  </si>
  <si>
    <t>MNO</t>
  </si>
  <si>
    <t xml:space="preserve">Average Argo Reliability - LondonGrid </t>
  </si>
  <si>
    <t xml:space="preserve">Please fill in all fields highlighed in </t>
  </si>
  <si>
    <t>Capacities</t>
  </si>
  <si>
    <t>Notes</t>
  </si>
  <si>
    <t>CPU Available (HS06)</t>
  </si>
  <si>
    <t>Pledge figures are given and agreed at the start of each GridPP year (April) by local PI</t>
  </si>
  <si>
    <t>CPU Pledged (HS06)</t>
  </si>
  <si>
    <t>% of Pledge</t>
  </si>
  <si>
    <t>Storage Available (TB)</t>
  </si>
  <si>
    <t>Storage Pledged (TB)</t>
  </si>
  <si>
    <t>Availability</t>
  </si>
  <si>
    <t>Avg</t>
  </si>
  <si>
    <t>Availability numbers from the last quarter can be found at the following link:</t>
  </si>
  <si>
    <t>https://egi.ui.argo.grnet.gr/egi/report-ar/Critical/SITES?filter=NGI_UK</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</si>
  <si>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</si>
  <si>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</si>
  <si>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</si>
  <si>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</si>
  <si>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</si>
  <si>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</si>
  <si>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</si>
  <si>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</si>
  <si>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https://accounting.egi.eu/tier2/federation/London Tier 2/normcpu/SITE/DATE/2020/10/2020/12/all/localinfrajobs/</t>
  </si>
  <si>
    <t>Hours per quarter:</t>
  </si>
  <si>
    <t>Q1: 2160/2184 (if leap year)</t>
  </si>
  <si>
    <t>Q2: 2184</t>
  </si>
  <si>
    <t>Q3: 2208</t>
  </si>
  <si>
    <t>Total:</t>
  </si>
  <si>
    <t>Q4: 2208</t>
  </si>
  <si>
    <t>% Utilisation</t>
  </si>
  <si>
    <t>WallClock Hours (HS06)</t>
  </si>
  <si>
    <t>WallClock time available from link below:</t>
  </si>
  <si>
    <t>https://accounting.egi.eu/tier2/federation/London Tier 2/normelap_processors/SITE/DATE/2020/10/2020/12/all/localinfrajobs/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</si>
  <si>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</si>
  <si>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</si>
  <si>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</si>
  <si>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</si>
  <si>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</si>
  <si>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</si>
  <si>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</si>
  <si>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</si>
  <si>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</si>
  <si>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</si>
  <si>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</si>
  <si>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Storage - Other : USED (TB)</t>
  </si>
  <si>
    <t>biomed</t>
  </si>
  <si>
    <t>Active VOs at you site can be assesed from the following link:</t>
  </si>
  <si>
    <t>comet.j-parc.jp</t>
  </si>
  <si>
    <t>https://accounting.egi.eu/tier2/federation/London Tier 2/njobs/VO/DATE/2020/10/2020/12/all/localinfrajobs/</t>
  </si>
  <si>
    <t>dune</t>
  </si>
  <si>
    <t>This includes all VOs that have run at least one job at the distributed Tier-2 in the last Quarter and are deemed to be supported.</t>
  </si>
  <si>
    <t>gridpp</t>
  </si>
  <si>
    <t>If you have other VOs that are supported, use storage and may not have run in the last quarter please include them also.</t>
  </si>
  <si>
    <t>ilc</t>
  </si>
  <si>
    <t>lsst</t>
  </si>
  <si>
    <t>lz</t>
  </si>
  <si>
    <t>na62.vo.gridpp.ac.uk</t>
  </si>
  <si>
    <t>pheno</t>
  </si>
  <si>
    <t>skatelescope.eu</t>
  </si>
  <si>
    <t>snoplus.snolab.ca</t>
  </si>
  <si>
    <t>solidexperiment.org</t>
  </si>
  <si>
    <t>t2k.org</t>
  </si>
  <si>
    <t>vo.complex-systems.eu</t>
  </si>
  <si>
    <t>vo.cta.in2p3.fr</t>
  </si>
  <si>
    <t>supernemo</t>
  </si>
  <si>
    <t>mice</t>
  </si>
  <si>
    <t>vo.moedal.org</t>
  </si>
  <si>
    <t>fusion</t>
  </si>
  <si>
    <t>cernatschool.org</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</si>
  <si>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</si>
  <si>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</si>
  <si>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</si>
  <si>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</si>
  <si>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</si>
  <si>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</si>
  <si>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</si>
  <si>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</si>
  <si>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</si>
  <si>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</si>
  <si>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</si>
  <si>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Q4</t>
  </si>
  <si>
    <t xml:space="preserve">Tender started to buy
  - network update
    . update switches out of warranty
    . bring in fabric capable of doing 100G both internally and externally
  - storage
    . preparation to move out of DOME </t>
  </si>
  <si>
    <t>QMUL power down in December</t>
  </si>
  <si>
    <t>WAN connection to Janet is insufficient for site to operate effectively as non-storage site</t>
  </si>
  <si>
    <t>Significant network problems. From 19 Dec to 10 Jan, only ~20% of worker nodes in production.</t>
  </si>
  <si>
    <t>Brunel only 27% utilisation due to network problems</t>
  </si>
  <si>
    <t xml:space="preserve">
Some intermittent problems with switches.
Production records affected by sbdii migration and a problem with a very early stage of Hadoop. However, production itself wasn’t affected but our reliability/availability levels dropped a bit.</t>
  </si>
  <si>
    <t>Migration to C7 almost done. Still some remaining services.</t>
  </si>
  <si>
    <t>We were well in to the process of migrating to CentOS7 from SL6. However a firmware bug in the SSDs of our PROXMOX cluster (running the ceph journal) caused both the running and backup images of all VMS on the cluster, including the DNS, DHCP, deployment server, arcce, argus, bdii, and development nodes to fail.
We were able to re commission part the old (SL6) deployment server and reinstall the PROXMOX VM cluster  
rebuild the DNS and dhcp servers to get the storage up and running before Christmas ( The StoRM SEs are on real servers).
We also had an extended power down in December due to overrunning essential engineering works! 
To take advantage of a planned weekend power down in the building hosting the cluster it was decided to replace the power distribution boards in preparation for major upgrades due in 2021 for the data centre hosting the GridPP cluster. These were planned to take a week but were extended to replace all power wiring in the data centre when the existing infrastructure was found to have aged badly. More disruption expected for 2021 as they refurnish the data centre but that should leave us in a good position for the next 10 years.</t>
  </si>
  <si>
    <t>We ran a tender for new compute (Dell won with intel 6248R CPUs). After Christmas we have reinstalled all GridPP servers and started up the compute service. Only the main StoRM frontend is running on SL6 now.</t>
  </si>
  <si>
    <t>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</si>
</sst>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9" x14ac:knownFonts="1">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s>
  <fills count="13">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
      <patternFill patternType="solid">
        <fgColor rgb="FFFFF2CC"/>
        <bgColor rgb="FF000000"/>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70">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0" fillId="0" borderId="11" xfId="0" applyBorder="1"/>
    <xf numFmtId="0" fontId="0" fillId="0" borderId="0" xfId="0" applyBorder="1" applyAlignment="1">
      <alignment horizontal="center"/>
    </xf>
    <xf numFmtId="0" fontId="0" fillId="0" borderId="12" xfId="0" applyBorder="1"/>
    <xf numFmtId="0" fontId="0" fillId="0" borderId="6" xfId="0" applyBorder="1"/>
    <xf numFmtId="0" fontId="2" fillId="0" borderId="0" xfId="0" applyFont="1" applyFill="1" applyBorder="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4" fillId="0" borderId="6" xfId="2" applyBorder="1"/>
    <xf numFmtId="0" fontId="2" fillId="7" borderId="11" xfId="0" applyFont="1" applyFill="1" applyBorder="1"/>
    <xf numFmtId="0" fontId="2" fillId="7" borderId="12" xfId="0" applyFont="1" applyFill="1" applyBorder="1"/>
    <xf numFmtId="165" fontId="0" fillId="0" borderId="6" xfId="0" applyNumberFormat="1" applyBorder="1" applyAlignment="1">
      <alignment horizontal="center"/>
    </xf>
    <xf numFmtId="166" fontId="3" fillId="0" borderId="9" xfId="0" applyNumberFormat="1" applyFont="1" applyBorder="1" applyAlignment="1">
      <alignment horizontal="center"/>
    </xf>
    <xf numFmtId="9" fontId="0" fillId="0" borderId="11" xfId="1" applyNumberFormat="1" applyFont="1" applyBorder="1" applyAlignment="1">
      <alignment horizontal="center" vertical="center"/>
    </xf>
    <xf numFmtId="9" fontId="0" fillId="0" borderId="12" xfId="1" applyNumberFormat="1" applyFont="1" applyBorder="1" applyAlignment="1">
      <alignment horizontal="center" vertic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Fill="1" applyBorder="1" applyAlignment="1">
      <alignment horizontal="center"/>
    </xf>
    <xf numFmtId="0" fontId="6" fillId="0" borderId="0" xfId="0" applyFont="1" applyFill="1" applyBorder="1" applyAlignment="1">
      <alignment horizontal="center"/>
    </xf>
    <xf numFmtId="0" fontId="0" fillId="0" borderId="6" xfId="0" applyFont="1" applyBorder="1"/>
    <xf numFmtId="166" fontId="3" fillId="0" borderId="6" xfId="0" applyNumberFormat="1" applyFont="1" applyBorder="1" applyAlignment="1">
      <alignment horizontal="center"/>
    </xf>
    <xf numFmtId="10" fontId="5" fillId="0" borderId="7" xfId="0" applyNumberFormat="1" applyFont="1" applyFill="1" applyBorder="1" applyAlignment="1">
      <alignment horizontal="center"/>
    </xf>
    <xf numFmtId="0" fontId="6" fillId="0" borderId="11" xfId="0" applyFont="1" applyFill="1" applyBorder="1" applyAlignment="1">
      <alignment horizontal="center"/>
    </xf>
    <xf numFmtId="10" fontId="2" fillId="2" borderId="17" xfId="0" applyNumberFormat="1" applyFont="1" applyFill="1" applyBorder="1" applyAlignment="1">
      <alignment horizontal="center"/>
    </xf>
    <xf numFmtId="166" fontId="2" fillId="7" borderId="17" xfId="0" applyNumberFormat="1" applyFont="1" applyFill="1" applyBorder="1" applyAlignment="1">
      <alignment horizontal="center"/>
    </xf>
    <xf numFmtId="1" fontId="6" fillId="0" borderId="4" xfId="0" applyNumberFormat="1" applyFont="1" applyFill="1"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center"/>
    </xf>
    <xf numFmtId="0" fontId="2" fillId="9" borderId="11" xfId="0" applyFont="1" applyFill="1" applyBorder="1"/>
    <xf numFmtId="0" fontId="0" fillId="11" borderId="0" xfId="0" applyFill="1" applyBorder="1" applyAlignment="1">
      <alignment horizontal="center"/>
    </xf>
    <xf numFmtId="0" fontId="0" fillId="11" borderId="6" xfId="0" applyFill="1" applyBorder="1" applyAlignment="1">
      <alignment horizontal="center"/>
    </xf>
    <xf numFmtId="165" fontId="0" fillId="11" borderId="6" xfId="0" applyNumberFormat="1" applyFill="1" applyBorder="1" applyAlignment="1">
      <alignment horizontal="center"/>
    </xf>
    <xf numFmtId="165" fontId="0" fillId="11" borderId="0" xfId="0" applyNumberFormat="1" applyFill="1" applyBorder="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Border="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165" fontId="0" fillId="11" borderId="11" xfId="0" applyNumberFormat="1" applyFill="1" applyBorder="1" applyAlignment="1">
      <alignment horizontal="center"/>
    </xf>
    <xf numFmtId="166" fontId="2" fillId="8" borderId="10" xfId="0" applyNumberFormat="1" applyFont="1" applyFill="1" applyBorder="1" applyAlignment="1">
      <alignment horizontal="center"/>
    </xf>
    <xf numFmtId="165" fontId="0" fillId="11" borderId="12" xfId="0" applyNumberFormat="1" applyFill="1" applyBorder="1" applyAlignment="1">
      <alignment horizontal="center"/>
    </xf>
    <xf numFmtId="165" fontId="0" fillId="11" borderId="7"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0" fontId="0" fillId="11" borderId="9" xfId="0" applyFill="1" applyBorder="1" applyAlignment="1">
      <alignment horizontal="center"/>
    </xf>
    <xf numFmtId="0" fontId="0" fillId="0" borderId="9" xfId="0" applyBorder="1" applyAlignment="1">
      <alignment horizontal="center"/>
    </xf>
    <xf numFmtId="165" fontId="0" fillId="11" borderId="9" xfId="0" applyNumberFormat="1" applyFill="1" applyBorder="1" applyAlignment="1">
      <alignment horizontal="center"/>
    </xf>
    <xf numFmtId="0" fontId="7" fillId="8" borderId="13" xfId="0" applyFont="1" applyFill="1" applyBorder="1" applyAlignment="1">
      <alignment horizontal="center" vertical="center"/>
    </xf>
    <xf numFmtId="1" fontId="6" fillId="0" borderId="6" xfId="0" applyNumberFormat="1" applyFont="1" applyFill="1" applyBorder="1" applyAlignment="1">
      <alignment horizontal="center"/>
    </xf>
    <xf numFmtId="165" fontId="3" fillId="0" borderId="9" xfId="0" applyNumberFormat="1" applyFont="1" applyBorder="1" applyAlignment="1">
      <alignment horizontal="center"/>
    </xf>
    <xf numFmtId="165" fontId="0" fillId="11" borderId="18" xfId="0" applyNumberFormat="1" applyFill="1" applyBorder="1" applyAlignment="1">
      <alignment horizontal="center"/>
    </xf>
    <xf numFmtId="165" fontId="0" fillId="11" borderId="4" xfId="0" applyNumberFormat="1" applyFill="1" applyBorder="1" applyAlignment="1">
      <alignment horizontal="center"/>
    </xf>
    <xf numFmtId="165" fontId="3" fillId="0" borderId="3" xfId="0" applyNumberFormat="1" applyFont="1" applyBorder="1" applyAlignment="1">
      <alignment horizontal="center"/>
    </xf>
    <xf numFmtId="165" fontId="0" fillId="11" borderId="19" xfId="0" applyNumberFormat="1" applyFill="1" applyBorder="1" applyAlignment="1">
      <alignment horizontal="center"/>
    </xf>
    <xf numFmtId="0" fontId="2" fillId="2" borderId="13" xfId="0" applyFont="1" applyFill="1"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6" fillId="12" borderId="19" xfId="0" applyFont="1" applyFill="1" applyBorder="1" applyAlignment="1">
      <alignment horizontal="center"/>
    </xf>
    <xf numFmtId="0" fontId="0" fillId="11" borderId="0" xfId="0" applyFill="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3" xfId="0" applyFont="1" applyFill="1"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0" fillId="0" borderId="4"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8" xfId="0" applyFont="1" applyFill="1" applyBorder="1" applyAlignment="1">
      <alignment horizont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London%20Tier%202/normcpu/SITE/DATE/2020/10/2020/12/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5" Type="http://schemas.openxmlformats.org/officeDocument/2006/relationships/hyperlink" Target="https://accounting.egi.eu/tier2/federation/London%20Tier%202/njobs/VO/DATE/2020/10/2020/12/all/localinfrajobs/" TargetMode="External"/><Relationship Id="rId4" Type="http://schemas.openxmlformats.org/officeDocument/2006/relationships/hyperlink" Target="https://accounting.egi.eu/tier2/federation/London%20Tier%202/normelap_processors/SITE/DATE/2020/10/2020/12/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5BCF-CD38-4421-BD46-9619603F92D1}">
  <dimension ref="B2:J31"/>
  <sheetViews>
    <sheetView tabSelected="1" workbookViewId="0">
      <selection activeCell="E4" sqref="E4"/>
    </sheetView>
  </sheetViews>
  <sheetFormatPr defaultColWidth="8.77734375" defaultRowHeight="14.4" x14ac:dyDescent="0.3"/>
  <cols>
    <col min="2" max="2" width="15.44140625" customWidth="1"/>
    <col min="3" max="3" width="17.109375" customWidth="1"/>
    <col min="4" max="4" width="20.33203125" customWidth="1"/>
    <col min="5" max="5" width="9.109375" style="2"/>
    <col min="6" max="6" width="9.44140625" style="2" customWidth="1"/>
    <col min="7" max="9" width="9.109375" style="2"/>
    <col min="10" max="10" width="8.77734375" style="2" customWidth="1"/>
  </cols>
  <sheetData>
    <row r="2" spans="2:10" x14ac:dyDescent="0.3">
      <c r="B2" s="4" t="s">
        <v>0</v>
      </c>
      <c r="C2" s="14">
        <v>2020</v>
      </c>
      <c r="D2" s="120" t="s">
        <v>1</v>
      </c>
      <c r="E2" s="155" t="s">
        <v>2</v>
      </c>
      <c r="F2" s="155"/>
      <c r="G2" s="15"/>
      <c r="H2" s="15"/>
      <c r="I2" s="15"/>
      <c r="J2" s="15"/>
    </row>
    <row r="3" spans="2:10" x14ac:dyDescent="0.3">
      <c r="B3" s="4" t="s">
        <v>3</v>
      </c>
      <c r="C3" s="14" t="s">
        <v>130</v>
      </c>
      <c r="D3" s="120" t="s">
        <v>4</v>
      </c>
      <c r="E3" s="155" t="s">
        <v>140</v>
      </c>
      <c r="F3" s="155"/>
      <c r="G3" s="15"/>
      <c r="H3"/>
      <c r="I3"/>
      <c r="J3"/>
    </row>
    <row r="4" spans="2:10" x14ac:dyDescent="0.3">
      <c r="B4" s="20"/>
      <c r="C4" s="17"/>
      <c r="D4" s="20"/>
      <c r="E4" s="17"/>
      <c r="F4" s="17"/>
      <c r="G4" s="15"/>
      <c r="H4" s="15"/>
      <c r="I4" s="15"/>
      <c r="J4" s="15"/>
    </row>
    <row r="5" spans="2:10" x14ac:dyDescent="0.3">
      <c r="E5" s="15"/>
      <c r="F5" s="15"/>
      <c r="G5" s="15"/>
      <c r="H5" s="15"/>
      <c r="I5" s="15"/>
      <c r="J5" s="15"/>
    </row>
    <row r="6" spans="2:10" x14ac:dyDescent="0.3">
      <c r="B6" s="152" t="s">
        <v>9</v>
      </c>
      <c r="C6" s="153"/>
      <c r="D6" s="153"/>
      <c r="E6" s="153"/>
      <c r="F6" s="153"/>
      <c r="G6" s="153"/>
      <c r="H6" s="153"/>
      <c r="I6" s="153"/>
      <c r="J6" s="154"/>
    </row>
    <row r="7" spans="2:10" ht="60" customHeight="1" x14ac:dyDescent="0.3">
      <c r="B7" s="21" t="s">
        <v>1</v>
      </c>
      <c r="C7" s="149" t="s">
        <v>10</v>
      </c>
      <c r="D7" s="149"/>
      <c r="E7" s="149"/>
      <c r="F7" s="150" t="s">
        <v>11</v>
      </c>
      <c r="G7" s="149"/>
      <c r="H7" s="149"/>
      <c r="I7" s="149"/>
      <c r="J7" s="151"/>
    </row>
    <row r="8" spans="2:10" ht="124.05" customHeight="1" x14ac:dyDescent="0.3">
      <c r="B8" s="11" t="s">
        <v>12</v>
      </c>
      <c r="C8" s="125" t="s">
        <v>131</v>
      </c>
      <c r="D8" s="126"/>
      <c r="E8" s="127"/>
      <c r="F8" s="125" t="s">
        <v>134</v>
      </c>
      <c r="G8" s="126"/>
      <c r="H8" s="126"/>
      <c r="I8" s="126"/>
      <c r="J8" s="127"/>
    </row>
    <row r="9" spans="2:10" ht="60" customHeight="1" x14ac:dyDescent="0.3">
      <c r="B9" s="11" t="s">
        <v>13</v>
      </c>
      <c r="C9" s="125"/>
      <c r="D9" s="126"/>
      <c r="E9" s="127"/>
      <c r="F9" s="125"/>
      <c r="G9" s="126"/>
      <c r="H9" s="126"/>
      <c r="I9" s="126"/>
      <c r="J9" s="127"/>
    </row>
    <row r="10" spans="2:10" ht="409.05" customHeight="1" x14ac:dyDescent="0.3">
      <c r="B10" s="11" t="s">
        <v>14</v>
      </c>
      <c r="C10" s="125" t="s">
        <v>139</v>
      </c>
      <c r="D10" s="126"/>
      <c r="E10" s="127"/>
      <c r="F10" s="125" t="s">
        <v>138</v>
      </c>
      <c r="G10" s="126"/>
      <c r="H10" s="126"/>
      <c r="I10" s="126"/>
      <c r="J10" s="127"/>
    </row>
    <row r="11" spans="2:10" ht="154.94999999999999" customHeight="1" x14ac:dyDescent="0.3">
      <c r="B11" s="11" t="s">
        <v>15</v>
      </c>
      <c r="C11" s="125" t="s">
        <v>137</v>
      </c>
      <c r="D11" s="126"/>
      <c r="E11" s="127"/>
      <c r="F11" s="125" t="s">
        <v>136</v>
      </c>
      <c r="G11" s="126"/>
      <c r="H11" s="126"/>
      <c r="I11" s="126"/>
      <c r="J11" s="127"/>
    </row>
    <row r="12" spans="2:10" x14ac:dyDescent="0.3">
      <c r="C12" s="15"/>
      <c r="D12" s="15"/>
      <c r="E12" s="15"/>
      <c r="F12" s="15"/>
      <c r="G12" s="15"/>
      <c r="H12" s="15"/>
      <c r="I12" s="15"/>
      <c r="J12" s="15"/>
    </row>
    <row r="13" spans="2:10" x14ac:dyDescent="0.3">
      <c r="C13" s="15"/>
      <c r="D13" s="15"/>
      <c r="E13" s="15"/>
      <c r="F13" s="15"/>
      <c r="G13" s="15"/>
      <c r="H13" s="15"/>
      <c r="I13" s="15"/>
      <c r="J13" s="15"/>
    </row>
    <row r="14" spans="2:10" x14ac:dyDescent="0.3">
      <c r="B14" s="143" t="s">
        <v>16</v>
      </c>
      <c r="C14" s="144"/>
      <c r="D14" s="144"/>
      <c r="E14" s="144"/>
      <c r="F14" s="144"/>
      <c r="G14" s="144"/>
      <c r="H14" s="144"/>
      <c r="I14" s="144"/>
      <c r="J14" s="145"/>
    </row>
    <row r="15" spans="2:10" ht="60" customHeight="1" x14ac:dyDescent="0.3">
      <c r="B15" s="22" t="s">
        <v>17</v>
      </c>
      <c r="C15" s="146" t="s">
        <v>18</v>
      </c>
      <c r="D15" s="146"/>
      <c r="E15" s="146"/>
      <c r="F15" s="147" t="s">
        <v>19</v>
      </c>
      <c r="G15" s="146"/>
      <c r="H15" s="146"/>
      <c r="I15" s="146"/>
      <c r="J15" s="148"/>
    </row>
    <row r="16" spans="2:10" ht="60" customHeight="1" x14ac:dyDescent="0.3">
      <c r="B16" s="11" t="s">
        <v>12</v>
      </c>
      <c r="C16" s="125"/>
      <c r="D16" s="126"/>
      <c r="E16" s="127"/>
      <c r="F16" s="125"/>
      <c r="G16" s="126"/>
      <c r="H16" s="126"/>
      <c r="I16" s="126"/>
      <c r="J16" s="127"/>
    </row>
    <row r="17" spans="2:10" ht="60" customHeight="1" x14ac:dyDescent="0.3">
      <c r="B17" s="11" t="s">
        <v>13</v>
      </c>
      <c r="C17" s="125"/>
      <c r="D17" s="126"/>
      <c r="E17" s="127"/>
      <c r="F17" s="125"/>
      <c r="G17" s="126"/>
      <c r="H17" s="126"/>
      <c r="I17" s="126"/>
      <c r="J17" s="127"/>
    </row>
    <row r="18" spans="2:10" ht="60" customHeight="1" x14ac:dyDescent="0.3">
      <c r="B18" s="11" t="s">
        <v>14</v>
      </c>
      <c r="C18" s="125"/>
      <c r="D18" s="126"/>
      <c r="E18" s="127"/>
      <c r="F18" s="125"/>
      <c r="G18" s="126"/>
      <c r="H18" s="126"/>
      <c r="I18" s="126"/>
      <c r="J18" s="127"/>
    </row>
    <row r="19" spans="2:10" ht="66" customHeight="1" x14ac:dyDescent="0.3">
      <c r="B19" s="11" t="s">
        <v>15</v>
      </c>
      <c r="C19" s="125" t="s">
        <v>133</v>
      </c>
      <c r="D19" s="126"/>
      <c r="E19" s="127"/>
      <c r="F19" s="125"/>
      <c r="G19" s="126"/>
      <c r="H19" s="126"/>
      <c r="I19" s="126"/>
      <c r="J19" s="127"/>
    </row>
    <row r="20" spans="2:10" x14ac:dyDescent="0.3">
      <c r="E20" s="15"/>
      <c r="F20" s="15"/>
      <c r="G20" s="15"/>
      <c r="H20" s="15"/>
      <c r="I20" s="15"/>
      <c r="J20" s="15"/>
    </row>
    <row r="22" spans="2:10" x14ac:dyDescent="0.3">
      <c r="B22" s="140" t="s">
        <v>20</v>
      </c>
      <c r="C22" s="141"/>
      <c r="D22" s="141"/>
      <c r="E22" s="141"/>
      <c r="F22" s="141"/>
      <c r="G22" s="141"/>
      <c r="H22" s="141"/>
      <c r="I22" s="141"/>
      <c r="J22" s="142"/>
    </row>
    <row r="23" spans="2:10" ht="60" customHeight="1" x14ac:dyDescent="0.3">
      <c r="B23" s="23" t="s">
        <v>21</v>
      </c>
      <c r="C23" s="137" t="s">
        <v>22</v>
      </c>
      <c r="D23" s="137"/>
      <c r="E23" s="137"/>
      <c r="F23" s="138" t="s">
        <v>23</v>
      </c>
      <c r="G23" s="137"/>
      <c r="H23" s="137"/>
      <c r="I23" s="137"/>
      <c r="J23" s="139"/>
    </row>
    <row r="24" spans="2:10" ht="60" customHeight="1" x14ac:dyDescent="0.2">
      <c r="B24" s="11"/>
      <c r="C24" s="128"/>
      <c r="D24" s="129"/>
      <c r="E24" s="130"/>
      <c r="F24" s="128"/>
      <c r="G24" s="129"/>
      <c r="H24" s="129"/>
      <c r="I24" s="129"/>
      <c r="J24" s="130"/>
    </row>
    <row r="25" spans="2:10" x14ac:dyDescent="0.3">
      <c r="B25" s="11"/>
      <c r="C25" s="128"/>
      <c r="D25" s="129"/>
      <c r="E25" s="130"/>
      <c r="F25" s="128"/>
      <c r="G25" s="129"/>
      <c r="H25" s="129"/>
      <c r="I25" s="129"/>
      <c r="J25" s="130"/>
    </row>
    <row r="26" spans="2:10" x14ac:dyDescent="0.3">
      <c r="E26" s="15"/>
      <c r="F26" s="15"/>
      <c r="G26" s="15"/>
      <c r="H26" s="15"/>
      <c r="I26" s="15"/>
      <c r="J26" s="15"/>
    </row>
    <row r="28" spans="2:10" x14ac:dyDescent="0.3">
      <c r="B28" s="131" t="s">
        <v>24</v>
      </c>
      <c r="C28" s="132"/>
      <c r="D28" s="132"/>
      <c r="E28" s="132"/>
      <c r="F28" s="132"/>
      <c r="G28" s="132"/>
      <c r="H28" s="132"/>
      <c r="I28" s="132"/>
      <c r="J28" s="133"/>
    </row>
    <row r="29" spans="2:10" ht="60" customHeight="1" x14ac:dyDescent="0.3">
      <c r="B29" s="24" t="s">
        <v>21</v>
      </c>
      <c r="C29" s="134" t="s">
        <v>22</v>
      </c>
      <c r="D29" s="134"/>
      <c r="E29" s="134"/>
      <c r="F29" s="135" t="s">
        <v>23</v>
      </c>
      <c r="G29" s="134"/>
      <c r="H29" s="134"/>
      <c r="I29" s="134"/>
      <c r="J29" s="136"/>
    </row>
    <row r="30" spans="2:10" ht="60" customHeight="1" x14ac:dyDescent="0.3">
      <c r="B30" s="11"/>
      <c r="C30" s="128"/>
      <c r="D30" s="129"/>
      <c r="E30" s="130"/>
      <c r="F30" s="128"/>
      <c r="G30" s="129"/>
      <c r="H30" s="129"/>
      <c r="I30" s="129"/>
      <c r="J30" s="130"/>
    </row>
    <row r="31" spans="2:10" x14ac:dyDescent="0.3">
      <c r="B31" s="11"/>
      <c r="C31" s="128"/>
      <c r="D31" s="129"/>
      <c r="E31" s="130"/>
      <c r="F31" s="128"/>
      <c r="G31" s="129"/>
      <c r="H31" s="129"/>
      <c r="I31" s="129"/>
      <c r="J31" s="130"/>
    </row>
  </sheetData>
  <mergeCells count="38">
    <mergeCell ref="E2:F2"/>
    <mergeCell ref="E3:F3"/>
    <mergeCell ref="C7:E7"/>
    <mergeCell ref="F7:J7"/>
    <mergeCell ref="B6:J6"/>
    <mergeCell ref="C8:E8"/>
    <mergeCell ref="F8:J8"/>
    <mergeCell ref="C19:E19"/>
    <mergeCell ref="F19:J19"/>
    <mergeCell ref="B22:J22"/>
    <mergeCell ref="C11:E11"/>
    <mergeCell ref="F11:J11"/>
    <mergeCell ref="B14:J14"/>
    <mergeCell ref="C15:E15"/>
    <mergeCell ref="F15:J15"/>
    <mergeCell ref="C17:E17"/>
    <mergeCell ref="F17:J17"/>
    <mergeCell ref="C23:E23"/>
    <mergeCell ref="F23:J23"/>
    <mergeCell ref="C24:E24"/>
    <mergeCell ref="F24:J24"/>
    <mergeCell ref="C25:E25"/>
    <mergeCell ref="F25:J25"/>
    <mergeCell ref="C31:E31"/>
    <mergeCell ref="F31:J31"/>
    <mergeCell ref="B28:J28"/>
    <mergeCell ref="C29:E29"/>
    <mergeCell ref="F29:J29"/>
    <mergeCell ref="C30:E30"/>
    <mergeCell ref="F30:J30"/>
    <mergeCell ref="C10:E10"/>
    <mergeCell ref="F10:J10"/>
    <mergeCell ref="C18:E18"/>
    <mergeCell ref="F18:J18"/>
    <mergeCell ref="C9:E9"/>
    <mergeCell ref="F9:J9"/>
    <mergeCell ref="C16:E16"/>
    <mergeCell ref="F16: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8"/>
  <sheetViews>
    <sheetView workbookViewId="0">
      <selection activeCell="I7" sqref="I7:P7"/>
    </sheetView>
  </sheetViews>
  <sheetFormatPr defaultColWidth="8.77734375" defaultRowHeight="14.4" x14ac:dyDescent="0.3"/>
  <cols>
    <col min="1" max="1" width="4.109375" customWidth="1"/>
    <col min="3" max="3" width="10.6640625" customWidth="1"/>
    <col min="6" max="6" width="10.44140625" customWidth="1"/>
    <col min="8" max="8" width="67.109375" customWidth="1"/>
    <col min="9" max="9" width="10.109375" customWidth="1"/>
    <col min="17" max="17" width="4.77734375" customWidth="1"/>
    <col min="18" max="18" width="6.6640625" customWidth="1"/>
    <col min="19" max="19" width="11.109375" customWidth="1"/>
    <col min="20" max="20" width="7.44140625" customWidth="1"/>
  </cols>
  <sheetData>
    <row r="2" spans="2:20" x14ac:dyDescent="0.3">
      <c r="B2" s="165" t="s">
        <v>25</v>
      </c>
      <c r="C2" s="166"/>
      <c r="D2" s="166"/>
      <c r="E2" s="166"/>
      <c r="F2" s="166"/>
      <c r="G2" s="166"/>
      <c r="H2" s="166"/>
      <c r="I2" s="166"/>
      <c r="J2" s="166"/>
      <c r="K2" s="166"/>
      <c r="L2" s="166"/>
      <c r="M2" s="166"/>
      <c r="N2" s="166"/>
      <c r="O2" s="166"/>
      <c r="P2" s="166"/>
      <c r="R2" s="162" t="s">
        <v>26</v>
      </c>
      <c r="S2" s="163"/>
      <c r="T2" s="164"/>
    </row>
    <row r="3" spans="2:20" x14ac:dyDescent="0.3">
      <c r="B3" s="117" t="s">
        <v>27</v>
      </c>
      <c r="C3" s="1" t="s">
        <v>28</v>
      </c>
      <c r="D3" s="122" t="s">
        <v>29</v>
      </c>
      <c r="E3" s="121" t="s">
        <v>30</v>
      </c>
      <c r="F3" s="121" t="s">
        <v>31</v>
      </c>
      <c r="G3" s="28" t="s">
        <v>32</v>
      </c>
      <c r="H3" s="29" t="s">
        <v>33</v>
      </c>
      <c r="I3" s="156" t="s">
        <v>34</v>
      </c>
      <c r="J3" s="157"/>
      <c r="K3" s="157"/>
      <c r="L3" s="157"/>
      <c r="M3" s="157"/>
      <c r="N3" s="157"/>
      <c r="O3" s="157"/>
      <c r="P3" s="158"/>
      <c r="R3" s="3" t="s">
        <v>35</v>
      </c>
      <c r="S3" s="3" t="s">
        <v>33</v>
      </c>
      <c r="T3" s="4" t="s">
        <v>36</v>
      </c>
    </row>
    <row r="4" spans="2:20" ht="48" customHeight="1" x14ac:dyDescent="0.3">
      <c r="B4" s="118" t="s">
        <v>37</v>
      </c>
      <c r="C4" s="25">
        <v>1</v>
      </c>
      <c r="D4" s="30">
        <v>1</v>
      </c>
      <c r="E4" s="27">
        <v>0.05</v>
      </c>
      <c r="F4" s="45">
        <f>Resources!G7</f>
        <v>3.24313758548382</v>
      </c>
      <c r="G4" s="32" t="str">
        <f>_xlfn.IFS(ISBLANK(F4), "AWI", D4&lt;=F4,"MOK",(D4-E4)&lt;=F4,"MCT",D4&gt;F4,"MFL")</f>
        <v>MOK</v>
      </c>
      <c r="H4" s="33" t="s">
        <v>38</v>
      </c>
      <c r="I4" s="159"/>
      <c r="J4" s="160"/>
      <c r="K4" s="160"/>
      <c r="L4" s="160"/>
      <c r="M4" s="160"/>
      <c r="N4" s="160"/>
      <c r="O4" s="160"/>
      <c r="P4" s="161"/>
      <c r="R4" s="5"/>
      <c r="S4" s="12" t="s">
        <v>39</v>
      </c>
      <c r="T4" s="13" t="s">
        <v>40</v>
      </c>
    </row>
    <row r="5" spans="2:20" ht="48" customHeight="1" x14ac:dyDescent="0.3">
      <c r="B5" s="118" t="s">
        <v>37</v>
      </c>
      <c r="C5" s="25">
        <v>5</v>
      </c>
      <c r="D5" s="30">
        <v>1</v>
      </c>
      <c r="E5" s="9">
        <v>0.05</v>
      </c>
      <c r="F5" s="45">
        <f>Resources!G11</f>
        <v>2.2463686362995348</v>
      </c>
      <c r="G5" s="32" t="str">
        <f t="shared" ref="G5:G6" si="0">_xlfn.IFS(ISBLANK(F5), "AWI", D5&lt;=F5,"MOK",(D5-E5)&lt;=F5,"MCT",D5&gt;F5,"MFL")</f>
        <v>MOK</v>
      </c>
      <c r="H5" s="33" t="s">
        <v>41</v>
      </c>
      <c r="I5" s="159"/>
      <c r="J5" s="160"/>
      <c r="K5" s="160"/>
      <c r="L5" s="160"/>
      <c r="M5" s="160"/>
      <c r="N5" s="160"/>
      <c r="O5" s="160"/>
      <c r="P5" s="161"/>
      <c r="R5" s="8"/>
      <c r="S5" s="12" t="s">
        <v>42</v>
      </c>
      <c r="T5" s="13" t="s">
        <v>43</v>
      </c>
    </row>
    <row r="6" spans="2:20" ht="48" customHeight="1" x14ac:dyDescent="0.3">
      <c r="B6" s="118" t="s">
        <v>37</v>
      </c>
      <c r="C6" s="25">
        <v>9</v>
      </c>
      <c r="D6" s="30">
        <v>0.5</v>
      </c>
      <c r="E6" s="9">
        <v>0.05</v>
      </c>
      <c r="F6" s="45">
        <f>Resources!G45</f>
        <v>0.7229043038085039</v>
      </c>
      <c r="G6" s="32" t="str">
        <f t="shared" si="0"/>
        <v>MOK</v>
      </c>
      <c r="H6" s="33" t="s">
        <v>44</v>
      </c>
      <c r="I6" s="159" t="s">
        <v>135</v>
      </c>
      <c r="J6" s="160"/>
      <c r="K6" s="160"/>
      <c r="L6" s="160"/>
      <c r="M6" s="160"/>
      <c r="N6" s="160"/>
      <c r="O6" s="160"/>
      <c r="P6" s="161"/>
      <c r="R6" s="6"/>
      <c r="S6" s="12" t="s">
        <v>45</v>
      </c>
      <c r="T6" s="13" t="s">
        <v>46</v>
      </c>
    </row>
    <row r="7" spans="2:20" ht="48" customHeight="1" x14ac:dyDescent="0.3">
      <c r="B7" s="118" t="s">
        <v>37</v>
      </c>
      <c r="C7" s="25">
        <v>15</v>
      </c>
      <c r="D7" s="30">
        <v>0.95</v>
      </c>
      <c r="E7" s="9">
        <v>0.05</v>
      </c>
      <c r="F7" s="45">
        <f>Resources!G18</f>
        <v>0.89374166666666666</v>
      </c>
      <c r="G7" s="32" t="str">
        <f t="shared" ref="G7:G8" si="1">_xlfn.IFS(ISBLANK(F7), "AWI", D7&lt;=F7,"MOK",(D7-E7)&lt;=F7,"MCT",D7&gt;F7,"MFL")</f>
        <v>MFL</v>
      </c>
      <c r="H7" s="33" t="s">
        <v>47</v>
      </c>
      <c r="I7" s="159" t="s">
        <v>132</v>
      </c>
      <c r="J7" s="160"/>
      <c r="K7" s="160"/>
      <c r="L7" s="160"/>
      <c r="M7" s="160"/>
      <c r="N7" s="160"/>
      <c r="O7" s="160"/>
      <c r="P7" s="161"/>
      <c r="R7" s="7"/>
      <c r="S7" s="12" t="s">
        <v>48</v>
      </c>
      <c r="T7" s="13" t="s">
        <v>49</v>
      </c>
    </row>
    <row r="8" spans="2:20" ht="48" customHeight="1" x14ac:dyDescent="0.3">
      <c r="B8" s="119" t="s">
        <v>37</v>
      </c>
      <c r="C8" s="26">
        <v>16</v>
      </c>
      <c r="D8" s="31">
        <v>0.95</v>
      </c>
      <c r="E8" s="10">
        <v>0.05</v>
      </c>
      <c r="F8" s="46">
        <f>Resources!G24</f>
        <v>0.90765833333333323</v>
      </c>
      <c r="G8" s="32" t="str">
        <f t="shared" si="1"/>
        <v>MCT</v>
      </c>
      <c r="H8" s="34" t="s">
        <v>50</v>
      </c>
      <c r="I8" s="159" t="s">
        <v>132</v>
      </c>
      <c r="J8" s="160"/>
      <c r="K8" s="160"/>
      <c r="L8" s="160"/>
      <c r="M8" s="160"/>
      <c r="N8" s="160"/>
      <c r="O8" s="160"/>
      <c r="P8" s="161"/>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52261-2016-4461-B53C-ED2B7BFC70A7}">
  <dimension ref="A1:I87"/>
  <sheetViews>
    <sheetView workbookViewId="0">
      <selection activeCell="E58" sqref="E58"/>
    </sheetView>
  </sheetViews>
  <sheetFormatPr defaultColWidth="8.77734375" defaultRowHeight="14.4" x14ac:dyDescent="0.3"/>
  <cols>
    <col min="2" max="2" width="34" customWidth="1"/>
    <col min="3" max="3" width="18.33203125" style="15" customWidth="1"/>
    <col min="4" max="4" width="18.44140625" style="15" customWidth="1"/>
    <col min="5" max="7" width="18.33203125" style="15" customWidth="1"/>
    <col min="8" max="8" width="7.44140625" customWidth="1"/>
    <col min="9" max="9" width="111.6640625" customWidth="1"/>
  </cols>
  <sheetData>
    <row r="1" spans="1:9" x14ac:dyDescent="0.3">
      <c r="B1" s="167" t="s">
        <v>51</v>
      </c>
      <c r="C1" s="168"/>
      <c r="D1" s="75"/>
    </row>
    <row r="2" spans="1:9" x14ac:dyDescent="0.3">
      <c r="C2"/>
    </row>
    <row r="4" spans="1:9" ht="27.75" customHeight="1" x14ac:dyDescent="0.3">
      <c r="A4" s="80"/>
      <c r="B4" s="81" t="s">
        <v>52</v>
      </c>
      <c r="C4" s="90" t="s">
        <v>12</v>
      </c>
      <c r="D4" s="91" t="s">
        <v>13</v>
      </c>
      <c r="E4" s="92" t="s">
        <v>14</v>
      </c>
      <c r="F4" s="93" t="s">
        <v>15</v>
      </c>
      <c r="G4" s="93" t="s">
        <v>8</v>
      </c>
      <c r="H4" s="82"/>
      <c r="I4" s="83" t="s">
        <v>53</v>
      </c>
    </row>
    <row r="5" spans="1:9" x14ac:dyDescent="0.3">
      <c r="B5" s="35" t="s">
        <v>54</v>
      </c>
      <c r="C5" s="123">
        <v>52831</v>
      </c>
      <c r="D5" s="124">
        <v>113946</v>
      </c>
      <c r="E5" s="69">
        <v>85000</v>
      </c>
      <c r="F5" s="107">
        <v>56000</v>
      </c>
      <c r="G5" s="38">
        <f>SUM(C5:F5)</f>
        <v>307777</v>
      </c>
      <c r="I5" s="19" t="s">
        <v>55</v>
      </c>
    </row>
    <row r="6" spans="1:9" x14ac:dyDescent="0.3">
      <c r="B6" s="35" t="s">
        <v>56</v>
      </c>
      <c r="C6" s="37">
        <v>19770</v>
      </c>
      <c r="D6" s="17">
        <v>22156</v>
      </c>
      <c r="E6" s="37">
        <v>26991</v>
      </c>
      <c r="F6" s="108">
        <v>25984</v>
      </c>
      <c r="G6" s="38">
        <f>SUM(C6:F6)</f>
        <v>94901</v>
      </c>
      <c r="I6" s="19"/>
    </row>
    <row r="7" spans="1:9" x14ac:dyDescent="0.3">
      <c r="B7" s="35" t="s">
        <v>57</v>
      </c>
      <c r="C7" s="61">
        <f>C5/C6</f>
        <v>2.6722812341932221</v>
      </c>
      <c r="D7" s="62">
        <f>D5/D6</f>
        <v>5.142895829572125</v>
      </c>
      <c r="E7" s="64">
        <f t="shared" ref="E7:G7" si="0">E5/E6</f>
        <v>3.1491978807750733</v>
      </c>
      <c r="F7" s="64">
        <f t="shared" si="0"/>
        <v>2.1551724137931036</v>
      </c>
      <c r="G7" s="63">
        <f t="shared" si="0"/>
        <v>3.24313758548382</v>
      </c>
      <c r="I7" s="19"/>
    </row>
    <row r="8" spans="1:9" x14ac:dyDescent="0.3">
      <c r="B8" s="35"/>
      <c r="C8" s="37"/>
      <c r="D8" s="17"/>
      <c r="E8" s="37"/>
      <c r="F8" s="108"/>
      <c r="G8" s="38"/>
      <c r="I8" s="19"/>
    </row>
    <row r="9" spans="1:9" x14ac:dyDescent="0.3">
      <c r="B9" s="35" t="s">
        <v>58</v>
      </c>
      <c r="C9" s="69">
        <v>1500</v>
      </c>
      <c r="D9" s="68">
        <v>8129</v>
      </c>
      <c r="E9" s="69">
        <v>5000</v>
      </c>
      <c r="F9" s="107">
        <v>1300</v>
      </c>
      <c r="G9" s="38">
        <f>SUM(C9:F9)</f>
        <v>15929</v>
      </c>
      <c r="I9" s="19"/>
    </row>
    <row r="10" spans="1:9" x14ac:dyDescent="0.3">
      <c r="B10" s="35" t="s">
        <v>59</v>
      </c>
      <c r="C10" s="37">
        <v>918</v>
      </c>
      <c r="D10" s="17">
        <v>2794</v>
      </c>
      <c r="E10" s="37">
        <v>3379</v>
      </c>
      <c r="F10" s="108">
        <v>685</v>
      </c>
      <c r="G10" s="38">
        <f>SUM(C10:E10)</f>
        <v>7091</v>
      </c>
      <c r="I10" s="19"/>
    </row>
    <row r="11" spans="1:9" x14ac:dyDescent="0.3">
      <c r="B11" s="36" t="s">
        <v>57</v>
      </c>
      <c r="C11" s="61">
        <f>C9/C10</f>
        <v>1.6339869281045751</v>
      </c>
      <c r="D11" s="62">
        <f>D9/D10</f>
        <v>2.909448818897638</v>
      </c>
      <c r="E11" s="61">
        <f t="shared" ref="E11:F11" si="1">E9/E10</f>
        <v>1.4797277300976621</v>
      </c>
      <c r="F11" s="61">
        <f t="shared" si="1"/>
        <v>1.8978102189781021</v>
      </c>
      <c r="G11" s="56">
        <f t="shared" ref="G11" si="2">G9/G10</f>
        <v>2.2463686362995348</v>
      </c>
      <c r="I11" s="39"/>
    </row>
    <row r="14" spans="1:9" ht="27.75" customHeight="1" x14ac:dyDescent="0.3">
      <c r="B14" s="84" t="s">
        <v>60</v>
      </c>
      <c r="C14" s="85" t="s">
        <v>12</v>
      </c>
      <c r="D14" s="86" t="s">
        <v>13</v>
      </c>
      <c r="E14" s="85" t="s">
        <v>14</v>
      </c>
      <c r="F14" s="87" t="s">
        <v>15</v>
      </c>
      <c r="G14" s="87" t="s">
        <v>61</v>
      </c>
      <c r="H14" s="88"/>
      <c r="I14" s="89" t="s">
        <v>53</v>
      </c>
    </row>
    <row r="15" spans="1:9" x14ac:dyDescent="0.3">
      <c r="B15" s="41" t="s">
        <v>5</v>
      </c>
      <c r="C15" s="70">
        <v>98.52</v>
      </c>
      <c r="D15" s="71">
        <v>100</v>
      </c>
      <c r="E15" s="70">
        <v>100</v>
      </c>
      <c r="F15" s="109">
        <v>99.97</v>
      </c>
      <c r="G15" s="44">
        <f>AVERAGE(C15:F15)/100</f>
        <v>0.99622500000000003</v>
      </c>
      <c r="I15" s="19" t="s">
        <v>62</v>
      </c>
    </row>
    <row r="16" spans="1:9" x14ac:dyDescent="0.3">
      <c r="B16" s="41" t="s">
        <v>6</v>
      </c>
      <c r="C16" s="70">
        <v>87.86</v>
      </c>
      <c r="D16" s="71">
        <v>100</v>
      </c>
      <c r="E16" s="70">
        <v>98.98</v>
      </c>
      <c r="F16" s="109">
        <v>72.22</v>
      </c>
      <c r="G16" s="44">
        <f t="shared" ref="G16:G17" si="3">AVERAGE(C16:F16)/100</f>
        <v>0.89765000000000017</v>
      </c>
      <c r="I16" s="40" t="s">
        <v>63</v>
      </c>
    </row>
    <row r="17" spans="2:9" x14ac:dyDescent="0.3">
      <c r="B17" s="41" t="s">
        <v>7</v>
      </c>
      <c r="C17" s="70">
        <v>100</v>
      </c>
      <c r="D17" s="71">
        <v>100</v>
      </c>
      <c r="E17" s="70">
        <v>18.13</v>
      </c>
      <c r="F17" s="109">
        <v>96.81</v>
      </c>
      <c r="G17" s="44">
        <f t="shared" si="3"/>
        <v>0.78734999999999999</v>
      </c>
      <c r="I17" s="19"/>
    </row>
    <row r="18" spans="2:9" x14ac:dyDescent="0.3">
      <c r="B18" s="42" t="s">
        <v>64</v>
      </c>
      <c r="C18" s="59">
        <f>AVERAGE(C15:C17)</f>
        <v>95.46</v>
      </c>
      <c r="D18" s="60">
        <f t="shared" ref="D18:F18" si="4">AVERAGE(D15:D17)</f>
        <v>100</v>
      </c>
      <c r="E18" s="59">
        <f t="shared" si="4"/>
        <v>72.37</v>
      </c>
      <c r="F18" s="59">
        <f t="shared" si="4"/>
        <v>89.666666666666671</v>
      </c>
      <c r="G18" s="57">
        <f>AVERAGE(C15:F17)/100</f>
        <v>0.89374166666666666</v>
      </c>
      <c r="I18" s="39"/>
    </row>
    <row r="20" spans="2:9" s="88" customFormat="1" ht="27.75" customHeight="1" x14ac:dyDescent="0.3">
      <c r="B20" s="84" t="s">
        <v>65</v>
      </c>
      <c r="C20" s="85" t="s">
        <v>12</v>
      </c>
      <c r="D20" s="86" t="s">
        <v>13</v>
      </c>
      <c r="E20" s="85" t="s">
        <v>14</v>
      </c>
      <c r="F20" s="87" t="s">
        <v>15</v>
      </c>
      <c r="G20" s="85" t="s">
        <v>61</v>
      </c>
      <c r="I20" s="89" t="s">
        <v>53</v>
      </c>
    </row>
    <row r="21" spans="2:9" x14ac:dyDescent="0.3">
      <c r="B21" s="41" t="s">
        <v>5</v>
      </c>
      <c r="C21" s="70">
        <v>98.52</v>
      </c>
      <c r="D21" s="71">
        <v>100</v>
      </c>
      <c r="E21" s="76">
        <v>100</v>
      </c>
      <c r="F21" s="76">
        <v>99.97</v>
      </c>
      <c r="G21" s="53">
        <f>AVERAGE(C21:F21)/100</f>
        <v>0.99622500000000003</v>
      </c>
      <c r="I21" s="19" t="s">
        <v>66</v>
      </c>
    </row>
    <row r="22" spans="2:9" x14ac:dyDescent="0.3">
      <c r="B22" s="41" t="s">
        <v>6</v>
      </c>
      <c r="C22" s="70">
        <v>95.41</v>
      </c>
      <c r="D22" s="71">
        <v>100</v>
      </c>
      <c r="E22" s="76">
        <v>98.98</v>
      </c>
      <c r="F22" s="76">
        <v>73.66</v>
      </c>
      <c r="G22" s="53">
        <f t="shared" ref="G22:G23" si="5">AVERAGE(C22:F22)/100</f>
        <v>0.92012499999999986</v>
      </c>
      <c r="I22" s="40" t="s">
        <v>63</v>
      </c>
    </row>
    <row r="23" spans="2:9" x14ac:dyDescent="0.3">
      <c r="B23" s="41" t="s">
        <v>7</v>
      </c>
      <c r="C23" s="70">
        <v>100</v>
      </c>
      <c r="D23" s="71">
        <v>100</v>
      </c>
      <c r="E23" s="76">
        <v>23.43</v>
      </c>
      <c r="F23" s="76">
        <v>99.22</v>
      </c>
      <c r="G23" s="53">
        <f t="shared" si="5"/>
        <v>0.80662499999999993</v>
      </c>
      <c r="I23" s="19"/>
    </row>
    <row r="24" spans="2:9" x14ac:dyDescent="0.3">
      <c r="B24" s="42" t="s">
        <v>67</v>
      </c>
      <c r="C24" s="59">
        <f>AVERAGE(C21:C23)</f>
        <v>97.976666666666674</v>
      </c>
      <c r="D24" s="60">
        <f t="shared" ref="D24" si="6">AVERAGE(D21:D23)</f>
        <v>100</v>
      </c>
      <c r="E24" s="59">
        <f t="shared" ref="E24:F24" si="7">AVERAGE(E21:E23)</f>
        <v>74.13666666666667</v>
      </c>
      <c r="F24" s="59">
        <f t="shared" si="7"/>
        <v>90.95</v>
      </c>
      <c r="G24" s="57">
        <f>AVERAGE(C21:F23)/100</f>
        <v>0.90765833333333323</v>
      </c>
      <c r="I24" s="39"/>
    </row>
    <row r="27" spans="2:9" s="88" customFormat="1" ht="27.75" customHeight="1" x14ac:dyDescent="0.3">
      <c r="B27" s="94" t="s">
        <v>68</v>
      </c>
      <c r="C27" s="95" t="s">
        <v>12</v>
      </c>
      <c r="D27" s="96" t="s">
        <v>13</v>
      </c>
      <c r="E27" s="97" t="s">
        <v>14</v>
      </c>
      <c r="F27" s="110" t="s">
        <v>15</v>
      </c>
      <c r="G27" s="98" t="s">
        <v>8</v>
      </c>
      <c r="I27" s="99" t="s">
        <v>53</v>
      </c>
    </row>
    <row r="28" spans="2:9" x14ac:dyDescent="0.3">
      <c r="B28" s="47" t="s">
        <v>69</v>
      </c>
      <c r="C28" s="50">
        <v>2208</v>
      </c>
      <c r="D28" s="51">
        <v>2208</v>
      </c>
      <c r="E28" s="55">
        <v>2208</v>
      </c>
      <c r="F28" s="55">
        <v>2208</v>
      </c>
      <c r="G28" s="49" t="s">
        <v>3</v>
      </c>
      <c r="I28" s="52" t="s">
        <v>70</v>
      </c>
    </row>
    <row r="29" spans="2:9" x14ac:dyDescent="0.3">
      <c r="B29" s="47" t="s">
        <v>71</v>
      </c>
      <c r="C29" s="65">
        <f>$C$5*C28</f>
        <v>116650848</v>
      </c>
      <c r="D29" s="65">
        <f>$D$5*D28</f>
        <v>251592768</v>
      </c>
      <c r="E29" s="66">
        <f>$E$5*E28</f>
        <v>187680000</v>
      </c>
      <c r="F29" s="66">
        <f>$F$5*F28</f>
        <v>123648000</v>
      </c>
      <c r="G29" s="65">
        <f>SUM(C29:F29)</f>
        <v>679571616</v>
      </c>
      <c r="I29" s="40" t="s">
        <v>72</v>
      </c>
    </row>
    <row r="30" spans="2:9" x14ac:dyDescent="0.3">
      <c r="B30" s="47"/>
      <c r="C30" s="50"/>
      <c r="D30" s="51"/>
      <c r="E30" s="55"/>
      <c r="F30" s="55"/>
      <c r="G30" s="50"/>
      <c r="I30" s="52" t="s">
        <v>73</v>
      </c>
    </row>
    <row r="31" spans="2:9" x14ac:dyDescent="0.3">
      <c r="B31" s="47" t="s">
        <v>5</v>
      </c>
      <c r="C31" s="72">
        <v>9190802.6381999999</v>
      </c>
      <c r="D31" s="73">
        <v>60827430.455399998</v>
      </c>
      <c r="E31" s="74">
        <v>48557204.296999998</v>
      </c>
      <c r="F31" s="74">
        <v>30340983.149999999</v>
      </c>
      <c r="G31" s="111">
        <f>SUM(C31:F31)</f>
        <v>148916420.5406</v>
      </c>
      <c r="I31" s="52" t="s">
        <v>74</v>
      </c>
    </row>
    <row r="32" spans="2:9" x14ac:dyDescent="0.3">
      <c r="B32" s="47" t="s">
        <v>6</v>
      </c>
      <c r="C32" s="72">
        <v>6830522.9401000002</v>
      </c>
      <c r="D32" s="73">
        <v>61593069.2861</v>
      </c>
      <c r="E32" s="74">
        <v>68515861.609999999</v>
      </c>
      <c r="F32" s="74">
        <v>33437736.2027</v>
      </c>
      <c r="G32" s="111">
        <f t="shared" ref="G32:G33" si="8">SUM(C32:F32)</f>
        <v>170377190.03889999</v>
      </c>
      <c r="I32" s="52" t="s">
        <v>75</v>
      </c>
    </row>
    <row r="33" spans="2:9" x14ac:dyDescent="0.3">
      <c r="B33" s="47" t="s">
        <v>7</v>
      </c>
      <c r="C33" s="72">
        <v>6817405.8235999998</v>
      </c>
      <c r="D33" s="73">
        <v>60253839.816100001</v>
      </c>
      <c r="E33" s="74">
        <v>11805449.0156</v>
      </c>
      <c r="F33" s="74">
        <v>31652933.580400001</v>
      </c>
      <c r="G33" s="111">
        <f t="shared" si="8"/>
        <v>110529628.23570001</v>
      </c>
      <c r="I33" s="52" t="s">
        <v>76</v>
      </c>
    </row>
    <row r="34" spans="2:9" x14ac:dyDescent="0.3">
      <c r="B34" s="47" t="s">
        <v>77</v>
      </c>
      <c r="C34" s="58">
        <f>SUM(C31:C33)</f>
        <v>22838731.401900001</v>
      </c>
      <c r="D34" s="58">
        <f>SUM(D31:D33)</f>
        <v>182674339.55759999</v>
      </c>
      <c r="E34" s="58">
        <f>SUM(E31:E33)</f>
        <v>128878514.9226</v>
      </c>
      <c r="F34" s="58">
        <f>SUM(F31:F33)</f>
        <v>95431652.9331</v>
      </c>
      <c r="G34" s="58">
        <f>SUM(G31:G33)</f>
        <v>429823238.81519997</v>
      </c>
      <c r="I34" s="52" t="s">
        <v>78</v>
      </c>
    </row>
    <row r="35" spans="2:9" x14ac:dyDescent="0.3">
      <c r="B35" s="48" t="s">
        <v>79</v>
      </c>
      <c r="C35" s="54">
        <f>C34/C29</f>
        <v>0.19578710136680705</v>
      </c>
      <c r="D35" s="54">
        <f>D34/D29</f>
        <v>0.72607150439872736</v>
      </c>
      <c r="E35" s="54">
        <f>E34/E29</f>
        <v>0.68669285444693096</v>
      </c>
      <c r="F35" s="54">
        <f>F34/F29</f>
        <v>0.77180102333317158</v>
      </c>
      <c r="G35" s="77">
        <f>G34/G29</f>
        <v>0.63249145299087939</v>
      </c>
      <c r="I35" s="39"/>
    </row>
    <row r="37" spans="2:9" s="88" customFormat="1" ht="27.75" customHeight="1" x14ac:dyDescent="0.3">
      <c r="B37" s="94" t="s">
        <v>80</v>
      </c>
      <c r="C37" s="95" t="s">
        <v>12</v>
      </c>
      <c r="D37" s="96" t="s">
        <v>13</v>
      </c>
      <c r="E37" s="97" t="s">
        <v>14</v>
      </c>
      <c r="F37" s="110" t="s">
        <v>15</v>
      </c>
      <c r="G37" s="98" t="s">
        <v>8</v>
      </c>
      <c r="I37" s="99" t="s">
        <v>53</v>
      </c>
    </row>
    <row r="38" spans="2:9" x14ac:dyDescent="0.3">
      <c r="B38" s="47" t="s">
        <v>69</v>
      </c>
      <c r="C38" s="50">
        <v>2208</v>
      </c>
      <c r="D38" s="50">
        <v>2208</v>
      </c>
      <c r="E38" s="50">
        <v>2208</v>
      </c>
      <c r="F38" s="50">
        <v>2208</v>
      </c>
      <c r="G38" s="49" t="s">
        <v>3</v>
      </c>
      <c r="I38" s="52" t="s">
        <v>81</v>
      </c>
    </row>
    <row r="39" spans="2:9" x14ac:dyDescent="0.3">
      <c r="B39" s="47" t="s">
        <v>71</v>
      </c>
      <c r="C39" s="65">
        <f>$C$5*C38</f>
        <v>116650848</v>
      </c>
      <c r="D39" s="65">
        <f>$D$5*D38</f>
        <v>251592768</v>
      </c>
      <c r="E39" s="66">
        <f>$E$5*E38</f>
        <v>187680000</v>
      </c>
      <c r="F39" s="66">
        <f>$F$5*F38</f>
        <v>123648000</v>
      </c>
      <c r="G39" s="65">
        <f>SUM(C39:F39)</f>
        <v>679571616</v>
      </c>
      <c r="I39" s="40" t="s">
        <v>82</v>
      </c>
    </row>
    <row r="40" spans="2:9" x14ac:dyDescent="0.3">
      <c r="B40" s="47"/>
      <c r="C40" s="50"/>
      <c r="D40" s="51"/>
      <c r="E40" s="55"/>
      <c r="F40" s="55"/>
      <c r="G40" s="50"/>
      <c r="I40" s="52" t="s">
        <v>73</v>
      </c>
    </row>
    <row r="41" spans="2:9" x14ac:dyDescent="0.3">
      <c r="B41" s="47" t="s">
        <v>5</v>
      </c>
      <c r="C41" s="72">
        <v>12110146.0359</v>
      </c>
      <c r="D41" s="73">
        <v>77058650.741699994</v>
      </c>
      <c r="E41" s="74">
        <v>46369465.749899998</v>
      </c>
      <c r="F41" s="74">
        <v>35057553.638800003</v>
      </c>
      <c r="G41" s="111">
        <f>SUM(C41:F41)</f>
        <v>170595816.16629997</v>
      </c>
      <c r="I41" s="52" t="s">
        <v>74</v>
      </c>
    </row>
    <row r="42" spans="2:9" x14ac:dyDescent="0.3">
      <c r="B42" s="47" t="s">
        <v>6</v>
      </c>
      <c r="C42" s="72">
        <v>9676987.0406999998</v>
      </c>
      <c r="D42" s="73">
        <v>76396918.236200005</v>
      </c>
      <c r="E42" s="74">
        <v>63842817.9428</v>
      </c>
      <c r="F42" s="74">
        <v>34797282.919299997</v>
      </c>
      <c r="G42" s="111">
        <f t="shared" ref="G42:G43" si="9">SUM(C42:F42)</f>
        <v>184714006.139</v>
      </c>
      <c r="I42" s="52" t="s">
        <v>75</v>
      </c>
    </row>
    <row r="43" spans="2:9" x14ac:dyDescent="0.3">
      <c r="B43" s="47" t="s">
        <v>7</v>
      </c>
      <c r="C43" s="72">
        <v>9426349.6653000005</v>
      </c>
      <c r="D43" s="73">
        <v>77447686.311900005</v>
      </c>
      <c r="E43" s="74">
        <v>11185913.7533</v>
      </c>
      <c r="F43" s="74">
        <v>37895473.916699998</v>
      </c>
      <c r="G43" s="111">
        <f t="shared" si="9"/>
        <v>135955423.64719999</v>
      </c>
      <c r="I43" s="52" t="s">
        <v>76</v>
      </c>
    </row>
    <row r="44" spans="2:9" x14ac:dyDescent="0.3">
      <c r="B44" s="47" t="s">
        <v>77</v>
      </c>
      <c r="C44" s="58">
        <v>31213483</v>
      </c>
      <c r="D44" s="58">
        <v>230903255</v>
      </c>
      <c r="E44" s="58">
        <v>121398197</v>
      </c>
      <c r="F44" s="58">
        <v>107750310</v>
      </c>
      <c r="G44" s="58">
        <f>SUM(G41:G43)</f>
        <v>491265245.95249999</v>
      </c>
      <c r="I44" s="52" t="s">
        <v>78</v>
      </c>
    </row>
    <row r="45" spans="2:9" x14ac:dyDescent="0.3">
      <c r="B45" s="48" t="s">
        <v>79</v>
      </c>
      <c r="C45" s="54">
        <f>C44/C39</f>
        <v>0.2675804208470049</v>
      </c>
      <c r="D45" s="54">
        <f>D44/D39</f>
        <v>0.91776586757851486</v>
      </c>
      <c r="E45" s="54">
        <f>E44/E39</f>
        <v>0.64683608802216541</v>
      </c>
      <c r="F45" s="54">
        <f>F44/F39</f>
        <v>0.87142784355590064</v>
      </c>
      <c r="G45" s="77">
        <f>G44/G39</f>
        <v>0.7229043038085039</v>
      </c>
      <c r="I45" s="39"/>
    </row>
    <row r="48" spans="2:9" s="88" customFormat="1" ht="27.75" customHeight="1" x14ac:dyDescent="0.3">
      <c r="B48" s="100" t="s">
        <v>83</v>
      </c>
      <c r="C48" s="101" t="s">
        <v>12</v>
      </c>
      <c r="D48" s="101" t="s">
        <v>13</v>
      </c>
      <c r="E48" s="102" t="s">
        <v>14</v>
      </c>
      <c r="F48" s="103" t="s">
        <v>15</v>
      </c>
      <c r="G48" s="103" t="s">
        <v>8</v>
      </c>
      <c r="I48" s="104" t="s">
        <v>53</v>
      </c>
    </row>
    <row r="49" spans="2:9" x14ac:dyDescent="0.3">
      <c r="B49" s="67" t="s">
        <v>84</v>
      </c>
      <c r="C49" s="76">
        <v>32.979999999999997</v>
      </c>
      <c r="D49" s="76">
        <v>0</v>
      </c>
      <c r="E49" s="70">
        <f>3700+200+550</f>
        <v>4450</v>
      </c>
      <c r="F49" s="109">
        <f>750+235+70</f>
        <v>1055</v>
      </c>
      <c r="G49" s="112">
        <f>SUM(C49:F49)</f>
        <v>5537.98</v>
      </c>
      <c r="I49" s="19" t="s">
        <v>85</v>
      </c>
    </row>
    <row r="50" spans="2:9" x14ac:dyDescent="0.3">
      <c r="B50" s="67" t="s">
        <v>86</v>
      </c>
      <c r="C50" s="76">
        <v>1429</v>
      </c>
      <c r="D50" s="76">
        <f>(2470382+337524+1015937 +234286)/1000</f>
        <v>4058.1289999999999</v>
      </c>
      <c r="E50" s="70">
        <v>1</v>
      </c>
      <c r="F50" s="109">
        <v>2.2000000000000002</v>
      </c>
      <c r="G50" s="112">
        <f t="shared" ref="G50:G53" si="10">SUM(C50:F50)</f>
        <v>5490.3289999999997</v>
      </c>
      <c r="I50" s="19" t="s">
        <v>87</v>
      </c>
    </row>
    <row r="51" spans="2:9" x14ac:dyDescent="0.3">
      <c r="B51" s="67" t="s">
        <v>88</v>
      </c>
      <c r="C51" s="76">
        <v>0</v>
      </c>
      <c r="D51" s="76">
        <v>710</v>
      </c>
      <c r="E51" s="70">
        <v>300</v>
      </c>
      <c r="F51" s="109">
        <v>0</v>
      </c>
      <c r="G51" s="112">
        <f t="shared" si="10"/>
        <v>1010</v>
      </c>
      <c r="I51" s="19"/>
    </row>
    <row r="52" spans="2:9" x14ac:dyDescent="0.3">
      <c r="B52" s="106" t="s">
        <v>89</v>
      </c>
      <c r="C52" s="78">
        <v>0</v>
      </c>
      <c r="D52" s="78">
        <v>0</v>
      </c>
      <c r="E52" s="79">
        <v>0</v>
      </c>
      <c r="F52" s="109">
        <v>0</v>
      </c>
      <c r="G52" s="112">
        <f t="shared" si="10"/>
        <v>0</v>
      </c>
      <c r="I52" s="19"/>
    </row>
    <row r="53" spans="2:9" x14ac:dyDescent="0.3">
      <c r="B53" s="106" t="s">
        <v>90</v>
      </c>
      <c r="C53" s="78">
        <v>0</v>
      </c>
      <c r="D53" s="78">
        <v>1204</v>
      </c>
      <c r="E53" s="79">
        <v>0</v>
      </c>
      <c r="F53" s="113">
        <v>0</v>
      </c>
      <c r="G53" s="112">
        <f t="shared" si="10"/>
        <v>1204</v>
      </c>
      <c r="I53" s="39"/>
    </row>
    <row r="54" spans="2:9" x14ac:dyDescent="0.3">
      <c r="B54" s="15"/>
      <c r="C54"/>
      <c r="D54"/>
      <c r="E54"/>
      <c r="F54"/>
      <c r="G54"/>
    </row>
    <row r="55" spans="2:9" s="88" customFormat="1" ht="27.75" customHeight="1" x14ac:dyDescent="0.3">
      <c r="B55" s="100" t="s">
        <v>91</v>
      </c>
      <c r="C55" s="101" t="s">
        <v>12</v>
      </c>
      <c r="D55" s="101" t="s">
        <v>13</v>
      </c>
      <c r="E55" s="101" t="s">
        <v>14</v>
      </c>
      <c r="F55" s="102" t="s">
        <v>15</v>
      </c>
      <c r="G55" s="103" t="s">
        <v>8</v>
      </c>
      <c r="I55" s="104" t="s">
        <v>53</v>
      </c>
    </row>
    <row r="56" spans="2:9" x14ac:dyDescent="0.3">
      <c r="B56" s="67" t="s">
        <v>84</v>
      </c>
      <c r="C56" s="76">
        <v>29.68</v>
      </c>
      <c r="D56" s="76">
        <v>0</v>
      </c>
      <c r="E56" s="70">
        <f>3790+147+3385</f>
        <v>7322</v>
      </c>
      <c r="F56" s="116">
        <f>672+58+51</f>
        <v>781</v>
      </c>
      <c r="G56" s="112">
        <f>SUM(C56:F56)</f>
        <v>8132.68</v>
      </c>
      <c r="I56" s="19" t="s">
        <v>92</v>
      </c>
    </row>
    <row r="57" spans="2:9" x14ac:dyDescent="0.3">
      <c r="B57" s="67" t="s">
        <v>86</v>
      </c>
      <c r="C57" s="76">
        <v>893</v>
      </c>
      <c r="D57" s="76">
        <f>(2470382+1015937 )/1000</f>
        <v>3486.319</v>
      </c>
      <c r="E57" s="76">
        <v>0.5</v>
      </c>
      <c r="F57" s="70">
        <v>1.57</v>
      </c>
      <c r="G57" s="112">
        <f t="shared" ref="G57:G60" si="11">SUM(C57:F57)</f>
        <v>4381.3889999999992</v>
      </c>
      <c r="I57" s="19" t="s">
        <v>93</v>
      </c>
    </row>
    <row r="58" spans="2:9" x14ac:dyDescent="0.3">
      <c r="B58" s="67" t="s">
        <v>88</v>
      </c>
      <c r="C58" s="76">
        <f>32314/1000000000000</f>
        <v>3.2314000000000001E-8</v>
      </c>
      <c r="D58" s="76">
        <v>487</v>
      </c>
      <c r="E58" s="76">
        <v>255</v>
      </c>
      <c r="F58" s="70">
        <v>0</v>
      </c>
      <c r="G58" s="112">
        <f t="shared" si="11"/>
        <v>742.00000003231401</v>
      </c>
      <c r="I58" s="19"/>
    </row>
    <row r="59" spans="2:9" x14ac:dyDescent="0.3">
      <c r="B59" s="106" t="s">
        <v>89</v>
      </c>
      <c r="C59" s="78">
        <v>0</v>
      </c>
      <c r="D59" s="78">
        <v>0</v>
      </c>
      <c r="E59" s="78">
        <v>0</v>
      </c>
      <c r="F59" s="70">
        <v>0</v>
      </c>
      <c r="G59" s="112">
        <f t="shared" si="11"/>
        <v>0</v>
      </c>
      <c r="I59" s="19"/>
    </row>
    <row r="60" spans="2:9" x14ac:dyDescent="0.3">
      <c r="B60" s="106" t="s">
        <v>90</v>
      </c>
      <c r="C60" s="78">
        <v>0</v>
      </c>
      <c r="D60" s="78">
        <f>(0.44*600)+(0.63*260)+(0.56*150)+(0.69*300)</f>
        <v>718.8</v>
      </c>
      <c r="E60" s="78">
        <v>0</v>
      </c>
      <c r="F60" s="114">
        <v>0</v>
      </c>
      <c r="G60" s="115">
        <f t="shared" si="11"/>
        <v>718.8</v>
      </c>
      <c r="I60" s="39"/>
    </row>
    <row r="61" spans="2:9" x14ac:dyDescent="0.3">
      <c r="B61" s="15"/>
      <c r="C61"/>
      <c r="D61"/>
      <c r="E61"/>
      <c r="F61"/>
      <c r="G61"/>
    </row>
    <row r="63" spans="2:9" s="88" customFormat="1" ht="27.75" customHeight="1" x14ac:dyDescent="0.3">
      <c r="B63" s="100" t="s">
        <v>94</v>
      </c>
      <c r="C63" s="101" t="s">
        <v>12</v>
      </c>
      <c r="D63" s="101" t="s">
        <v>13</v>
      </c>
      <c r="E63" s="101" t="s">
        <v>14</v>
      </c>
      <c r="F63" s="101" t="s">
        <v>15</v>
      </c>
      <c r="G63" s="102" t="s">
        <v>8</v>
      </c>
      <c r="I63" s="104" t="s">
        <v>53</v>
      </c>
    </row>
    <row r="64" spans="2:9" x14ac:dyDescent="0.3">
      <c r="B64" s="16" t="s">
        <v>95</v>
      </c>
      <c r="C64" s="76">
        <v>0.35699999999999998</v>
      </c>
      <c r="D64" s="76">
        <v>0</v>
      </c>
      <c r="E64" s="76">
        <v>0.5</v>
      </c>
      <c r="F64" s="76">
        <v>0</v>
      </c>
      <c r="G64" s="43">
        <f>SUM(C64:F64)</f>
        <v>0.85699999999999998</v>
      </c>
      <c r="I64" s="19" t="s">
        <v>96</v>
      </c>
    </row>
    <row r="65" spans="2:9" x14ac:dyDescent="0.3">
      <c r="B65" s="16" t="s">
        <v>97</v>
      </c>
      <c r="C65" s="76">
        <v>0</v>
      </c>
      <c r="D65" s="76">
        <v>39.4</v>
      </c>
      <c r="E65" s="76">
        <v>0</v>
      </c>
      <c r="F65" s="76">
        <v>0</v>
      </c>
      <c r="G65" s="43">
        <f t="shared" ref="G65:G87" si="12">SUM(C65:F65)</f>
        <v>39.4</v>
      </c>
      <c r="I65" s="40" t="s">
        <v>98</v>
      </c>
    </row>
    <row r="66" spans="2:9" x14ac:dyDescent="0.3">
      <c r="B66" s="16" t="s">
        <v>99</v>
      </c>
      <c r="C66" s="76">
        <v>0</v>
      </c>
      <c r="D66" s="76">
        <v>248.8</v>
      </c>
      <c r="E66" s="76">
        <v>5</v>
      </c>
      <c r="F66" s="76">
        <v>0</v>
      </c>
      <c r="G66" s="43">
        <f t="shared" si="12"/>
        <v>253.8</v>
      </c>
      <c r="I66" s="105" t="s">
        <v>100</v>
      </c>
    </row>
    <row r="67" spans="2:9" x14ac:dyDescent="0.3">
      <c r="B67" s="16" t="s">
        <v>101</v>
      </c>
      <c r="C67" s="76">
        <v>0.5</v>
      </c>
      <c r="D67" s="76">
        <v>0</v>
      </c>
      <c r="E67" s="76">
        <v>10</v>
      </c>
      <c r="F67" s="76">
        <v>0</v>
      </c>
      <c r="G67" s="43">
        <f t="shared" si="12"/>
        <v>10.5</v>
      </c>
      <c r="I67" s="19" t="s">
        <v>102</v>
      </c>
    </row>
    <row r="68" spans="2:9" x14ac:dyDescent="0.3">
      <c r="B68" s="16" t="s">
        <v>103</v>
      </c>
      <c r="C68" s="76">
        <v>0</v>
      </c>
      <c r="D68" s="76">
        <v>0</v>
      </c>
      <c r="E68" s="76">
        <v>0</v>
      </c>
      <c r="F68" s="76">
        <v>0</v>
      </c>
      <c r="G68" s="43">
        <f t="shared" si="12"/>
        <v>0</v>
      </c>
      <c r="I68" s="19"/>
    </row>
    <row r="69" spans="2:9" x14ac:dyDescent="0.3">
      <c r="B69" s="16" t="s">
        <v>104</v>
      </c>
      <c r="C69" s="76">
        <v>0</v>
      </c>
      <c r="D69" s="76">
        <v>77.8</v>
      </c>
      <c r="E69" s="76">
        <v>5</v>
      </c>
      <c r="F69" s="76">
        <v>0</v>
      </c>
      <c r="G69" s="43">
        <f t="shared" si="12"/>
        <v>82.8</v>
      </c>
      <c r="I69" s="19"/>
    </row>
    <row r="70" spans="2:9" x14ac:dyDescent="0.3">
      <c r="B70" s="16" t="s">
        <v>105</v>
      </c>
      <c r="C70" s="76">
        <v>0</v>
      </c>
      <c r="D70" s="76">
        <v>810.49</v>
      </c>
      <c r="E70" s="76">
        <v>0.5</v>
      </c>
      <c r="F70" s="76">
        <v>0</v>
      </c>
      <c r="G70" s="43">
        <f t="shared" si="12"/>
        <v>810.99</v>
      </c>
      <c r="I70" s="19"/>
    </row>
    <row r="71" spans="2:9" x14ac:dyDescent="0.3">
      <c r="B71" s="16" t="s">
        <v>106</v>
      </c>
      <c r="C71" s="76">
        <v>0</v>
      </c>
      <c r="D71" s="76">
        <v>0</v>
      </c>
      <c r="E71" s="76">
        <v>0</v>
      </c>
      <c r="F71" s="76">
        <v>0</v>
      </c>
      <c r="G71" s="43">
        <f t="shared" si="12"/>
        <v>0</v>
      </c>
      <c r="I71" s="19"/>
    </row>
    <row r="72" spans="2:9" x14ac:dyDescent="0.3">
      <c r="B72" s="16" t="s">
        <v>107</v>
      </c>
      <c r="C72" s="76">
        <v>8.0000000000000002E-3</v>
      </c>
      <c r="D72" s="76">
        <v>0</v>
      </c>
      <c r="E72" s="76">
        <v>0.5</v>
      </c>
      <c r="F72" s="76">
        <v>0</v>
      </c>
      <c r="G72" s="43">
        <f t="shared" si="12"/>
        <v>0.50800000000000001</v>
      </c>
      <c r="I72" s="19"/>
    </row>
    <row r="73" spans="2:9" x14ac:dyDescent="0.3">
      <c r="B73" s="16" t="s">
        <v>108</v>
      </c>
      <c r="C73" s="76">
        <v>0</v>
      </c>
      <c r="D73" s="76">
        <v>0</v>
      </c>
      <c r="E73" s="76">
        <v>10</v>
      </c>
      <c r="F73" s="76">
        <v>0</v>
      </c>
      <c r="G73" s="43">
        <f t="shared" si="12"/>
        <v>10</v>
      </c>
      <c r="I73" s="19"/>
    </row>
    <row r="74" spans="2:9" x14ac:dyDescent="0.3">
      <c r="B74" s="16" t="s">
        <v>109</v>
      </c>
      <c r="C74" s="76">
        <v>0</v>
      </c>
      <c r="D74" s="76">
        <v>0</v>
      </c>
      <c r="E74" s="76">
        <v>10</v>
      </c>
      <c r="F74" s="76">
        <v>0</v>
      </c>
      <c r="G74" s="43">
        <f t="shared" si="12"/>
        <v>10</v>
      </c>
      <c r="I74" s="19"/>
    </row>
    <row r="75" spans="2:9" x14ac:dyDescent="0.3">
      <c r="B75" s="16" t="s">
        <v>110</v>
      </c>
      <c r="C75" s="76">
        <v>0</v>
      </c>
      <c r="D75" s="76">
        <v>467.9</v>
      </c>
      <c r="E75" s="76">
        <v>0</v>
      </c>
      <c r="F75" s="76">
        <v>0</v>
      </c>
      <c r="G75" s="43">
        <f t="shared" si="12"/>
        <v>467.9</v>
      </c>
      <c r="I75" s="19"/>
    </row>
    <row r="76" spans="2:9" x14ac:dyDescent="0.3">
      <c r="B76" s="16" t="s">
        <v>111</v>
      </c>
      <c r="C76" s="76">
        <v>0</v>
      </c>
      <c r="D76" s="76">
        <v>59.11</v>
      </c>
      <c r="E76" s="76">
        <v>125</v>
      </c>
      <c r="F76" s="76">
        <v>0</v>
      </c>
      <c r="G76" s="43">
        <f>SUM(C76:F76)</f>
        <v>184.11</v>
      </c>
      <c r="I76" s="19"/>
    </row>
    <row r="77" spans="2:9" x14ac:dyDescent="0.3">
      <c r="B77" s="16" t="s">
        <v>112</v>
      </c>
      <c r="C77" s="76">
        <v>0</v>
      </c>
      <c r="D77" s="76">
        <v>0</v>
      </c>
      <c r="E77" s="76">
        <v>0</v>
      </c>
      <c r="F77" s="76">
        <v>0</v>
      </c>
      <c r="G77" s="43">
        <f>SUM(C77:F77)</f>
        <v>0</v>
      </c>
      <c r="I77" s="19"/>
    </row>
    <row r="78" spans="2:9" x14ac:dyDescent="0.3">
      <c r="B78" s="16" t="s">
        <v>113</v>
      </c>
      <c r="C78" s="76">
        <v>0</v>
      </c>
      <c r="D78" s="76">
        <v>0</v>
      </c>
      <c r="E78" s="76">
        <v>0</v>
      </c>
      <c r="F78" s="76">
        <v>0</v>
      </c>
      <c r="G78" s="43">
        <f>SUM(C78:F78)</f>
        <v>0</v>
      </c>
      <c r="I78" s="19"/>
    </row>
    <row r="79" spans="2:9" x14ac:dyDescent="0.3">
      <c r="B79" s="16" t="s">
        <v>114</v>
      </c>
      <c r="C79" s="76">
        <v>0</v>
      </c>
      <c r="D79" s="76">
        <v>0</v>
      </c>
      <c r="E79" s="76">
        <v>0</v>
      </c>
      <c r="F79" s="76">
        <v>0</v>
      </c>
      <c r="G79" s="43">
        <f t="shared" si="12"/>
        <v>0</v>
      </c>
      <c r="I79" s="19"/>
    </row>
    <row r="80" spans="2:9" x14ac:dyDescent="0.3">
      <c r="B80" s="16" t="s">
        <v>115</v>
      </c>
      <c r="C80" s="76">
        <v>9.6</v>
      </c>
      <c r="D80" s="76">
        <v>0</v>
      </c>
      <c r="E80" s="76">
        <v>0</v>
      </c>
      <c r="F80" s="76">
        <v>0</v>
      </c>
      <c r="G80" s="43">
        <f t="shared" si="12"/>
        <v>9.6</v>
      </c>
      <c r="I80" s="19"/>
    </row>
    <row r="81" spans="2:9" x14ac:dyDescent="0.3">
      <c r="B81" s="16" t="s">
        <v>116</v>
      </c>
      <c r="C81" s="76">
        <v>0</v>
      </c>
      <c r="D81" s="76">
        <v>0</v>
      </c>
      <c r="E81" s="76">
        <v>5</v>
      </c>
      <c r="F81" s="76">
        <v>0</v>
      </c>
      <c r="G81" s="43">
        <f t="shared" si="12"/>
        <v>5</v>
      </c>
      <c r="I81" s="19"/>
    </row>
    <row r="82" spans="2:9" x14ac:dyDescent="0.3">
      <c r="B82" s="16" t="s">
        <v>117</v>
      </c>
      <c r="C82" s="76">
        <v>0</v>
      </c>
      <c r="D82" s="76">
        <v>0</v>
      </c>
      <c r="E82" s="76">
        <v>0</v>
      </c>
      <c r="F82" s="76">
        <v>0</v>
      </c>
      <c r="G82" s="43">
        <f t="shared" si="12"/>
        <v>0</v>
      </c>
      <c r="I82" s="19"/>
    </row>
    <row r="83" spans="2:9" x14ac:dyDescent="0.3">
      <c r="B83" s="16" t="s">
        <v>118</v>
      </c>
      <c r="C83" s="76">
        <v>0</v>
      </c>
      <c r="D83" s="76">
        <v>0</v>
      </c>
      <c r="E83" s="76">
        <v>0.5</v>
      </c>
      <c r="F83" s="76">
        <v>0</v>
      </c>
      <c r="G83" s="43">
        <f t="shared" si="12"/>
        <v>0.5</v>
      </c>
      <c r="I83" s="19"/>
    </row>
    <row r="84" spans="2:9" x14ac:dyDescent="0.3">
      <c r="B84" s="16"/>
      <c r="C84" s="76">
        <v>0</v>
      </c>
      <c r="D84" s="76">
        <v>0</v>
      </c>
      <c r="E84" s="76">
        <v>0</v>
      </c>
      <c r="F84" s="76">
        <v>0</v>
      </c>
      <c r="G84" s="43">
        <f t="shared" si="12"/>
        <v>0</v>
      </c>
      <c r="I84" s="19"/>
    </row>
    <row r="85" spans="2:9" x14ac:dyDescent="0.3">
      <c r="B85" s="16"/>
      <c r="C85" s="76">
        <v>0</v>
      </c>
      <c r="D85" s="76">
        <v>0</v>
      </c>
      <c r="E85" s="76">
        <v>0</v>
      </c>
      <c r="F85" s="76">
        <v>0</v>
      </c>
      <c r="G85" s="43">
        <f t="shared" si="12"/>
        <v>0</v>
      </c>
      <c r="I85" s="19"/>
    </row>
    <row r="86" spans="2:9" x14ac:dyDescent="0.3">
      <c r="B86" s="16"/>
      <c r="C86" s="76">
        <v>0</v>
      </c>
      <c r="D86" s="76">
        <v>0</v>
      </c>
      <c r="E86" s="76">
        <v>0</v>
      </c>
      <c r="F86" s="76">
        <v>0</v>
      </c>
      <c r="G86" s="43">
        <f t="shared" si="12"/>
        <v>0</v>
      </c>
      <c r="I86" s="19"/>
    </row>
    <row r="87" spans="2:9" x14ac:dyDescent="0.3">
      <c r="B87" s="18"/>
      <c r="C87" s="78">
        <v>0</v>
      </c>
      <c r="D87" s="78">
        <v>0</v>
      </c>
      <c r="E87" s="78">
        <v>0</v>
      </c>
      <c r="F87" s="78">
        <v>0</v>
      </c>
      <c r="G87" s="43">
        <f t="shared" si="12"/>
        <v>0</v>
      </c>
      <c r="I87" s="39"/>
    </row>
  </sheetData>
  <mergeCells count="1">
    <mergeCell ref="B1:C1"/>
  </mergeCells>
  <hyperlinks>
    <hyperlink ref="I16" r:id="rId1" xr:uid="{53DB5404-C520-4830-A09C-58B7736B16B8}"/>
    <hyperlink ref="I22" r:id="rId2" xr:uid="{11078D94-B450-4988-88FD-27716149553C}"/>
    <hyperlink ref="I29" r:id="rId3" xr:uid="{5CCF9047-665C-4330-BE4F-FFF35BA5F0C0}"/>
    <hyperlink ref="I39" r:id="rId4" xr:uid="{A7D7F6A4-7D8C-4CE1-ABFA-48E9C871F74A}"/>
    <hyperlink ref="I65" r:id="rId5" xr:uid="{8EE78CBC-C07F-4FD4-B5DE-E2AD7FAED4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308-1E3B-469A-8A6F-CC2AE1DEBAD9}">
  <dimension ref="B2:O28"/>
  <sheetViews>
    <sheetView workbookViewId="0">
      <selection activeCell="A28" sqref="A28"/>
    </sheetView>
  </sheetViews>
  <sheetFormatPr defaultColWidth="8.77734375" defaultRowHeight="14.4" x14ac:dyDescent="0.3"/>
  <cols>
    <col min="2" max="2" width="11.44140625" customWidth="1"/>
    <col min="8" max="8" width="13.77734375" customWidth="1"/>
  </cols>
  <sheetData>
    <row r="2" spans="2:15" x14ac:dyDescent="0.3">
      <c r="B2" s="156" t="s">
        <v>119</v>
      </c>
      <c r="C2" s="157"/>
      <c r="D2" s="157"/>
      <c r="E2" s="157"/>
      <c r="F2" s="157"/>
      <c r="G2" s="157"/>
      <c r="H2" s="157"/>
      <c r="I2" s="157"/>
      <c r="J2" s="157"/>
      <c r="K2" s="157"/>
      <c r="L2" s="157"/>
      <c r="M2" s="157"/>
      <c r="N2" s="157"/>
      <c r="O2" s="158"/>
    </row>
    <row r="3" spans="2:15" x14ac:dyDescent="0.3">
      <c r="B3" s="1" t="s">
        <v>120</v>
      </c>
      <c r="C3" s="168" t="s">
        <v>121</v>
      </c>
      <c r="D3" s="168"/>
      <c r="E3" s="168"/>
      <c r="F3" s="168"/>
      <c r="G3" s="168"/>
      <c r="H3" s="168"/>
      <c r="I3" s="167" t="s">
        <v>53</v>
      </c>
      <c r="J3" s="168"/>
      <c r="K3" s="168"/>
      <c r="L3" s="168"/>
      <c r="M3" s="168"/>
      <c r="N3" s="168"/>
      <c r="O3" s="169"/>
    </row>
    <row r="4" spans="2:15" ht="45" customHeight="1" x14ac:dyDescent="0.3">
      <c r="B4" s="11"/>
      <c r="C4" s="128"/>
      <c r="D4" s="129"/>
      <c r="E4" s="129"/>
      <c r="F4" s="129"/>
      <c r="G4" s="129"/>
      <c r="H4" s="130"/>
      <c r="I4" s="128"/>
      <c r="J4" s="129"/>
      <c r="K4" s="129"/>
      <c r="L4" s="129"/>
      <c r="M4" s="129"/>
      <c r="N4" s="129"/>
      <c r="O4" s="130"/>
    </row>
    <row r="6" spans="2:15" x14ac:dyDescent="0.3">
      <c r="B6" s="21" t="s">
        <v>120</v>
      </c>
      <c r="C6" s="149" t="s">
        <v>122</v>
      </c>
      <c r="D6" s="149"/>
      <c r="E6" s="149"/>
      <c r="F6" s="149"/>
      <c r="G6" s="149"/>
      <c r="H6" s="149"/>
      <c r="I6" s="150" t="s">
        <v>53</v>
      </c>
      <c r="J6" s="149"/>
      <c r="K6" s="149"/>
      <c r="L6" s="149"/>
      <c r="M6" s="149"/>
      <c r="N6" s="149"/>
      <c r="O6" s="151"/>
    </row>
    <row r="7" spans="2:15" ht="45" customHeight="1" x14ac:dyDescent="0.3">
      <c r="B7" s="11"/>
      <c r="C7" s="128"/>
      <c r="D7" s="129"/>
      <c r="E7" s="129"/>
      <c r="F7" s="129"/>
      <c r="G7" s="129"/>
      <c r="H7" s="130"/>
      <c r="I7" s="128"/>
      <c r="J7" s="129"/>
      <c r="K7" s="129"/>
      <c r="L7" s="129"/>
      <c r="M7" s="129"/>
      <c r="N7" s="129"/>
      <c r="O7" s="130"/>
    </row>
    <row r="9" spans="2:15" x14ac:dyDescent="0.3">
      <c r="B9" s="22" t="s">
        <v>120</v>
      </c>
      <c r="C9" s="146" t="s">
        <v>123</v>
      </c>
      <c r="D9" s="146"/>
      <c r="E9" s="146"/>
      <c r="F9" s="146"/>
      <c r="G9" s="146"/>
      <c r="H9" s="146"/>
      <c r="I9" s="147" t="s">
        <v>53</v>
      </c>
      <c r="J9" s="146"/>
      <c r="K9" s="146"/>
      <c r="L9" s="146"/>
      <c r="M9" s="146"/>
      <c r="N9" s="146"/>
      <c r="O9" s="148"/>
    </row>
    <row r="10" spans="2:15" ht="45" customHeight="1" x14ac:dyDescent="0.3">
      <c r="B10" s="11"/>
      <c r="C10" s="128"/>
      <c r="D10" s="129"/>
      <c r="E10" s="129"/>
      <c r="F10" s="129"/>
      <c r="G10" s="129"/>
      <c r="H10" s="130"/>
      <c r="I10" s="128"/>
      <c r="J10" s="129"/>
      <c r="K10" s="129"/>
      <c r="L10" s="129"/>
      <c r="M10" s="129"/>
      <c r="N10" s="129"/>
      <c r="O10" s="130"/>
    </row>
    <row r="12" spans="2:15" x14ac:dyDescent="0.3">
      <c r="B12" s="24" t="s">
        <v>120</v>
      </c>
      <c r="C12" s="134" t="s">
        <v>124</v>
      </c>
      <c r="D12" s="134"/>
      <c r="E12" s="134"/>
      <c r="F12" s="134"/>
      <c r="G12" s="134"/>
      <c r="H12" s="134"/>
      <c r="I12" s="135" t="s">
        <v>53</v>
      </c>
      <c r="J12" s="134"/>
      <c r="K12" s="134"/>
      <c r="L12" s="134"/>
      <c r="M12" s="134"/>
      <c r="N12" s="134"/>
      <c r="O12" s="136"/>
    </row>
    <row r="13" spans="2:15" ht="45" customHeight="1" x14ac:dyDescent="0.3">
      <c r="B13" s="11"/>
      <c r="C13" s="128"/>
      <c r="D13" s="129"/>
      <c r="E13" s="129"/>
      <c r="F13" s="129"/>
      <c r="G13" s="129"/>
      <c r="H13" s="130"/>
      <c r="I13" s="128"/>
      <c r="J13" s="129"/>
      <c r="K13" s="129"/>
      <c r="L13" s="129"/>
      <c r="M13" s="129"/>
      <c r="N13" s="129"/>
      <c r="O13" s="130"/>
    </row>
    <row r="15" spans="2:15" x14ac:dyDescent="0.3">
      <c r="B15" s="23" t="s">
        <v>120</v>
      </c>
      <c r="C15" s="137" t="s">
        <v>125</v>
      </c>
      <c r="D15" s="137"/>
      <c r="E15" s="137"/>
      <c r="F15" s="137"/>
      <c r="G15" s="137"/>
      <c r="H15" s="137"/>
      <c r="I15" s="138" t="s">
        <v>53</v>
      </c>
      <c r="J15" s="137"/>
      <c r="K15" s="137"/>
      <c r="L15" s="137"/>
      <c r="M15" s="137"/>
      <c r="N15" s="137"/>
      <c r="O15" s="139"/>
    </row>
    <row r="16" spans="2:15" ht="45" customHeight="1" x14ac:dyDescent="0.3">
      <c r="B16" s="11"/>
      <c r="C16" s="128"/>
      <c r="D16" s="129"/>
      <c r="E16" s="129"/>
      <c r="F16" s="129"/>
      <c r="G16" s="129"/>
      <c r="H16" s="130"/>
      <c r="I16" s="128"/>
      <c r="J16" s="129"/>
      <c r="K16" s="129"/>
      <c r="L16" s="129"/>
      <c r="M16" s="129"/>
      <c r="N16" s="129"/>
      <c r="O16" s="130"/>
    </row>
    <row r="18" spans="2:15" x14ac:dyDescent="0.3">
      <c r="B18" s="1" t="s">
        <v>120</v>
      </c>
      <c r="C18" s="168" t="s">
        <v>126</v>
      </c>
      <c r="D18" s="168"/>
      <c r="E18" s="168"/>
      <c r="F18" s="168"/>
      <c r="G18" s="168"/>
      <c r="H18" s="168"/>
      <c r="I18" s="167" t="s">
        <v>53</v>
      </c>
      <c r="J18" s="168"/>
      <c r="K18" s="168"/>
      <c r="L18" s="168"/>
      <c r="M18" s="168"/>
      <c r="N18" s="168"/>
      <c r="O18" s="169"/>
    </row>
    <row r="19" spans="2:15" ht="45" customHeight="1" x14ac:dyDescent="0.3">
      <c r="B19" s="11"/>
      <c r="C19" s="128"/>
      <c r="D19" s="129"/>
      <c r="E19" s="129"/>
      <c r="F19" s="129"/>
      <c r="G19" s="129"/>
      <c r="H19" s="130"/>
      <c r="I19" s="128"/>
      <c r="J19" s="129"/>
      <c r="K19" s="129"/>
      <c r="L19" s="129"/>
      <c r="M19" s="129"/>
      <c r="N19" s="129"/>
      <c r="O19" s="130"/>
    </row>
    <row r="21" spans="2:15" x14ac:dyDescent="0.3">
      <c r="B21" s="21" t="s">
        <v>120</v>
      </c>
      <c r="C21" s="149" t="s">
        <v>127</v>
      </c>
      <c r="D21" s="149"/>
      <c r="E21" s="149"/>
      <c r="F21" s="149"/>
      <c r="G21" s="149"/>
      <c r="H21" s="149"/>
      <c r="I21" s="150" t="s">
        <v>53</v>
      </c>
      <c r="J21" s="149"/>
      <c r="K21" s="149"/>
      <c r="L21" s="149"/>
      <c r="M21" s="149"/>
      <c r="N21" s="149"/>
      <c r="O21" s="151"/>
    </row>
    <row r="22" spans="2:15" ht="45" customHeight="1" x14ac:dyDescent="0.3">
      <c r="B22" s="11"/>
      <c r="C22" s="128"/>
      <c r="D22" s="129"/>
      <c r="E22" s="129"/>
      <c r="F22" s="129"/>
      <c r="G22" s="129"/>
      <c r="H22" s="130"/>
      <c r="I22" s="128"/>
      <c r="J22" s="129"/>
      <c r="K22" s="129"/>
      <c r="L22" s="129"/>
      <c r="M22" s="129"/>
      <c r="N22" s="129"/>
      <c r="O22" s="130"/>
    </row>
    <row r="24" spans="2:15" x14ac:dyDescent="0.3">
      <c r="B24" s="22" t="s">
        <v>120</v>
      </c>
      <c r="C24" s="146" t="s">
        <v>128</v>
      </c>
      <c r="D24" s="146"/>
      <c r="E24" s="146"/>
      <c r="F24" s="146"/>
      <c r="G24" s="146"/>
      <c r="H24" s="146"/>
      <c r="I24" s="147" t="s">
        <v>53</v>
      </c>
      <c r="J24" s="146"/>
      <c r="K24" s="146"/>
      <c r="L24" s="146"/>
      <c r="M24" s="146"/>
      <c r="N24" s="146"/>
      <c r="O24" s="148"/>
    </row>
    <row r="25" spans="2:15" ht="45" customHeight="1" x14ac:dyDescent="0.3">
      <c r="B25" s="11"/>
      <c r="C25" s="128"/>
      <c r="D25" s="129"/>
      <c r="E25" s="129"/>
      <c r="F25" s="129"/>
      <c r="G25" s="129"/>
      <c r="H25" s="130"/>
      <c r="I25" s="128"/>
      <c r="J25" s="129"/>
      <c r="K25" s="129"/>
      <c r="L25" s="129"/>
      <c r="M25" s="129"/>
      <c r="N25" s="129"/>
      <c r="O25" s="130"/>
    </row>
    <row r="27" spans="2:15" x14ac:dyDescent="0.3">
      <c r="B27" s="24" t="s">
        <v>120</v>
      </c>
      <c r="C27" s="134" t="s">
        <v>129</v>
      </c>
      <c r="D27" s="134"/>
      <c r="E27" s="134"/>
      <c r="F27" s="134"/>
      <c r="G27" s="134"/>
      <c r="H27" s="134"/>
      <c r="I27" s="135" t="s">
        <v>53</v>
      </c>
      <c r="J27" s="134"/>
      <c r="K27" s="134"/>
      <c r="L27" s="134"/>
      <c r="M27" s="134"/>
      <c r="N27" s="134"/>
      <c r="O27" s="136"/>
    </row>
    <row r="28" spans="2:15" ht="45" customHeight="1" x14ac:dyDescent="0.3">
      <c r="B28" s="11"/>
      <c r="C28" s="128"/>
      <c r="D28" s="129"/>
      <c r="E28" s="129"/>
      <c r="F28" s="129"/>
      <c r="G28" s="129"/>
      <c r="H28" s="130"/>
      <c r="I28" s="128"/>
      <c r="J28" s="129"/>
      <c r="K28" s="129"/>
      <c r="L28" s="129"/>
      <c r="M28" s="129"/>
      <c r="N28" s="129"/>
      <c r="O28" s="130"/>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kharron</cp:lastModifiedBy>
  <cp:revision/>
  <dcterms:created xsi:type="dcterms:W3CDTF">2020-06-24T08:48:21Z</dcterms:created>
  <dcterms:modified xsi:type="dcterms:W3CDTF">2021-03-09T10:34:12Z</dcterms:modified>
  <cp:category/>
  <cp:contentStatus/>
</cp:coreProperties>
</file>