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GRIDPP REPORTS\Q220\"/>
    </mc:Choice>
  </mc:AlternateContent>
  <xr:revisionPtr revIDLastSave="0" documentId="13_ncr:1_{3D1ACBDA-EDFC-495C-9252-9790D10840FC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36" i="1" l="1"/>
  <c r="F29" i="1"/>
  <c r="F28" i="1"/>
  <c r="F26" i="1"/>
  <c r="F25" i="1"/>
  <c r="F24" i="1"/>
  <c r="F23" i="1"/>
  <c r="F20" i="1"/>
  <c r="F17" i="1"/>
  <c r="F14" i="1"/>
  <c r="F19" i="1"/>
  <c r="F16" i="1"/>
  <c r="F13" i="1"/>
  <c r="F22" i="1"/>
  <c r="F18" i="1"/>
  <c r="F15" i="1"/>
  <c r="F12" i="1"/>
  <c r="F21" i="1"/>
  <c r="F11" i="1"/>
  <c r="F10" i="1"/>
  <c r="F9" i="1"/>
  <c r="F8" i="1"/>
  <c r="G54" i="1" l="1"/>
  <c r="G53" i="1"/>
  <c r="G50" i="1"/>
  <c r="G49" i="1"/>
  <c r="G48" i="1"/>
  <c r="G47" i="1"/>
  <c r="G32" i="1"/>
  <c r="G31" i="1"/>
  <c r="G30" i="1"/>
  <c r="G27" i="1"/>
  <c r="G26" i="1"/>
  <c r="G25" i="1"/>
  <c r="G24" i="1"/>
  <c r="G23" i="1"/>
  <c r="G17" i="1"/>
  <c r="G16" i="1"/>
  <c r="G15" i="1"/>
  <c r="G14" i="1"/>
  <c r="G13" i="1"/>
  <c r="G12" i="1"/>
  <c r="G11" i="1"/>
  <c r="G10" i="1"/>
  <c r="G9" i="1"/>
  <c r="G8" i="1"/>
  <c r="G55" i="1" l="1"/>
  <c r="G52" i="1"/>
  <c r="G56" i="1"/>
  <c r="G44" i="1"/>
  <c r="G46" i="1"/>
  <c r="G45" i="1"/>
  <c r="G51" i="1"/>
  <c r="G57" i="1"/>
  <c r="G34" i="1"/>
  <c r="G22" i="1"/>
  <c r="G21" i="1"/>
  <c r="G29" i="1"/>
  <c r="G28" i="1"/>
  <c r="G33" i="1"/>
  <c r="G20" i="1" l="1"/>
  <c r="G19" i="1"/>
  <c r="G18" i="1"/>
  <c r="G35" i="1"/>
  <c r="G7" i="1"/>
  <c r="G40" i="1" l="1"/>
  <c r="G4" i="1" l="1"/>
  <c r="G43" i="1"/>
  <c r="G42" i="1"/>
  <c r="G41" i="1"/>
  <c r="G6" i="1"/>
  <c r="G5" i="1"/>
</calcChain>
</file>

<file path=xl/sharedStrings.xml><?xml version="1.0" encoding="utf-8"?>
<sst xmlns="http://schemas.openxmlformats.org/spreadsheetml/2006/main" count="270" uniqueCount="154">
  <si>
    <t>Year</t>
  </si>
  <si>
    <t>Area</t>
  </si>
  <si>
    <t>Tier-1</t>
  </si>
  <si>
    <t>Quarter</t>
  </si>
  <si>
    <t>Q2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</si>
  <si>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</si>
  <si>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</si>
  <si>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</si>
  <si>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</si>
  <si>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</si>
  <si>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</si>
  <si>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</si>
  <si>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</si>
  <si>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</si>
  <si>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</si>
  <si>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</si>
  <si>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</si>
  <si>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</si>
  <si>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</si>
  <si>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</si>
  <si>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</si>
  <si>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</si>
  <si>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</si>
  <si>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</si>
  <si>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</si>
  <si>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</si>
  <si>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</si>
  <si>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</si>
  <si>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</si>
  <si>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</si>
  <si>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</si>
  <si>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1a</t>
  </si>
  <si>
    <t>Metric OK</t>
  </si>
  <si>
    <t>MOK</t>
  </si>
  <si>
    <t>Metric Clost to Target</t>
  </si>
  <si>
    <t>MCT</t>
  </si>
  <si>
    <t>Metric not OK</t>
  </si>
  <si>
    <t>MFL</t>
  </si>
  <si>
    <t>% of GridPP6 Staff funded</t>
  </si>
  <si>
    <t>Metric with no Target</t>
  </si>
  <si>
    <t>MNO</t>
  </si>
  <si>
    <t>WLCG Service Availability for Alice</t>
  </si>
  <si>
    <t>WLCG Service Availability for ATLAS</t>
  </si>
  <si>
    <t>WLCG Service Availability for CMS</t>
  </si>
  <si>
    <t>WLCG Service Availability for LHCB</t>
  </si>
  <si>
    <t>GridPP Funded Farm Occupancy</t>
  </si>
  <si>
    <t>% Total DIsk Usage</t>
  </si>
  <si>
    <t>% Total Tape Usage</t>
  </si>
  <si>
    <t>% Job Efficiency (CPU/Wall) - ATLAS</t>
  </si>
  <si>
    <t>% Job Efficiency (CPU/Wall) - CMS</t>
  </si>
  <si>
    <t>% Job Efficiency (CPU/Wall) - LHCb</t>
  </si>
  <si>
    <t>% Job Efficiency (CPU/Wall) - ALICE</t>
  </si>
  <si>
    <t>% of GGUS Tickets Handled</t>
  </si>
  <si>
    <t>Milestones</t>
  </si>
  <si>
    <t>Key - Milestones</t>
  </si>
  <si>
    <t>Started</t>
  </si>
  <si>
    <t>Completed</t>
  </si>
  <si>
    <t>N</t>
  </si>
  <si>
    <t>GridPP review of operation (biennial)</t>
  </si>
  <si>
    <t>Milestone Achieved</t>
  </si>
  <si>
    <t>MSA</t>
  </si>
  <si>
    <t>Milestone Ongoing</t>
  </si>
  <si>
    <t>MOG</t>
  </si>
  <si>
    <t>Produce the purchasing plan</t>
  </si>
  <si>
    <t>Milestone Overdue</t>
  </si>
  <si>
    <t>MOD</t>
  </si>
  <si>
    <t>FY20 Capacity order placed</t>
  </si>
  <si>
    <t>Milestone not due</t>
  </si>
  <si>
    <t>MSU</t>
  </si>
  <si>
    <t>FY20 Purchase in production</t>
  </si>
  <si>
    <t>Tier-1 WLCG MoU commitments met</t>
  </si>
  <si>
    <t>FY21 Capacity order placed</t>
  </si>
  <si>
    <t>FY21 Purchase in production</t>
  </si>
  <si>
    <t>FY22 Capacity order placed</t>
  </si>
  <si>
    <t>FY22 Purchase in production</t>
  </si>
  <si>
    <t>FY23 Capacity order placed</t>
  </si>
  <si>
    <t>FY23 Purchase in production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</si>
  <si>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</si>
  <si>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</si>
  <si>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</si>
  <si>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</si>
  <si>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</si>
  <si>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</si>
  <si>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</si>
  <si>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</si>
  <si>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</si>
  <si>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</si>
  <si>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</si>
  <si>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</si>
  <si>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Tape System (Castor)</t>
  </si>
  <si>
    <t>Disk (Echo)</t>
  </si>
  <si>
    <t>Batch System</t>
  </si>
  <si>
    <t>Network</t>
  </si>
  <si>
    <t>Other</t>
  </si>
  <si>
    <t>New Tfinity tape robot entered production.  Writes to the SL8500 stopped.</t>
  </si>
  <si>
    <t xml:space="preserve">Adapted the batch farm to run F@H jobs.  </t>
  </si>
  <si>
    <t>Due to Covid-19 improvements are not being made to the network and we are not getting closer to joining the LHCONE.</t>
  </si>
  <si>
    <t>Access to the machine room has been reduced as a result of he Covid-19 restrictions.</t>
  </si>
  <si>
    <t>Organising interventions more carefully and postpone non-essential work.</t>
  </si>
  <si>
    <t>Deploy 2019 CPU procurement into production.</t>
  </si>
  <si>
    <t>Completed.  Dell 2019 CPU have been running production jobs since mid March 2020.</t>
  </si>
  <si>
    <t xml:space="preserve">Completed.  Dell 2019 Disk procurement was available for deployment in Echo </t>
  </si>
  <si>
    <t>2019 Disk procurement to be available for production use.</t>
  </si>
  <si>
    <t>Install and test new TFinity tape robot.</t>
  </si>
  <si>
    <t>Completed.  All hardware was installed in February / early March and successfully validated.</t>
  </si>
  <si>
    <t>Deploy new Tfinity tape robot into production.</t>
  </si>
  <si>
    <t>At least some VO data being written directly to the new robot.</t>
  </si>
  <si>
    <t>Calculated from Allocations.xlsx using [Available Capacity] / [Total Commitment] in the final month of the quarter.</t>
  </si>
  <si>
    <t>% of GridPP commitment for CPU</t>
  </si>
  <si>
    <t>% of GridPP commitment for Disk</t>
  </si>
  <si>
    <t>% of GridPP allocation for Tape</t>
  </si>
  <si>
    <t>Calculated from Allocations.xlsx using [Available Capacity] / [Total Commitment] in the final month of the quarter.  Note the Total Commitment is lower than the total request because we buy Tape when required.</t>
  </si>
  <si>
    <t>http://wlcg-docs.web.cern.ch/wlcg-docs/reporting/reliability-availability/2020/06-20/WLCG_Tier1_History_ALICE_Jun2020.pdf</t>
  </si>
  <si>
    <t>http://wlcg-docs.web.cern.ch/wlcg-docs/reporting/reliability-availability/2020/06-20/WLCG_Tier1_History_ATLAS_Jun2020.pdf</t>
  </si>
  <si>
    <t>http://wlcg-docs.web.cern.ch/wlcg-docs/reporting/reliability-availability/2020/06-20/WLCG_Tier1_History_CMS_Jun2020.pdf</t>
  </si>
  <si>
    <t>http://wlcg-docs.web.cern.ch/wlcg-docs/reporting/reliability-availability/2020/06-20/WLCG_Tier1_History_LHCB_Jun2020.pdf</t>
  </si>
  <si>
    <t>CMS Pledge = 52000HS06 https://accounting.egi.eu/tier1/node/UK-T1-RAL/normelap_processors-quarter/VO/DATE/2020/4/2020/6/lhc/onlyinfrajobs/</t>
  </si>
  <si>
    <t>ATLAS Pledge = 159692 https://accounting.egi.eu/tier1/node/UK-T1-RAL/normelap_processors-quarter/VO/DATE/2020/4/2020/6/lhc/onlyinfrajobs/</t>
  </si>
  <si>
    <t>ALICE Pledge = 10950 https://accounting.egi.eu/tier1/node/UK-T1-RAL/normelap_processors-quarter/VO/DATE/2020/4/2020/6/lhc/onlyinfrajobs/</t>
  </si>
  <si>
    <t>LHCb Pledge = 73800 https://accounting.egi.eu/tier1/node/UK-T1-RAL/normelap_processors-quarter/VO/DATE/2020/4/2020/6/lhc/onlyinfrajobs/</t>
  </si>
  <si>
    <t>https://s3.echo.stfc.ac.uk/srr/storagesummary_2020-06-30.json</t>
  </si>
  <si>
    <t>http://www-public.gridpp.rl.ac.uk/tape_accounting/tape_accounting_30062020</t>
  </si>
  <si>
    <t>Bug with "xrdcp -f" preventing ALICE writing more data to Echo</t>
  </si>
  <si>
    <t>First quarter after 74% increase in pledge, so ALICE hasn't had time to fill capacity.</t>
  </si>
  <si>
    <t>Total Pledge * 0.13 = 38537 https://accounting.egi.eu/tier1/node/UK-T1-RAL/normelap_processors-quarter/VO/DATE/2020/4/2020/6/custom-[object%20Object],biomed,dune,gridpp,hyperk.org,ilc,lsst,na62.vo.gridpp.ac.uk,ops,pheno,skatelescope.eu,snoplus.snolab.ca,t2k.org,virgo/onlyinfrajobs/</t>
  </si>
  <si>
    <t>Currently only Dune using Echo</t>
  </si>
  <si>
    <t>Total Pledge * 0.1 = 6125TB Usage calculated from printTapeUsage.py</t>
  </si>
  <si>
    <t>% usage by ATLAS of their CPU pledge</t>
  </si>
  <si>
    <t>% usage by ATLAS of their Disk pledge</t>
  </si>
  <si>
    <t>% usage by ATLAS of their Tape pledge</t>
  </si>
  <si>
    <t>% usage by CMS of their CPU pledge</t>
  </si>
  <si>
    <t>% usage by CMS of their Disk pledge</t>
  </si>
  <si>
    <t>% usage by CMS of their Tape pledge</t>
  </si>
  <si>
    <t>% usage by LHCb of their CPU pledge</t>
  </si>
  <si>
    <t>% usage by LHCb of their Disk pledge</t>
  </si>
  <si>
    <t>% usage by LHCb of their Tape pledge</t>
  </si>
  <si>
    <t>% usage by ALICE of their CPU pledge</t>
  </si>
  <si>
    <t>% usage by ALICE of their Disk pledge</t>
  </si>
  <si>
    <t>% usage by ALICE of their Tape pledge</t>
  </si>
  <si>
    <t>% usage by non-LHC VOs of their CPU allocation</t>
  </si>
  <si>
    <t>% usage by non-LHC VOs of their Disk allocation</t>
  </si>
  <si>
    <t>% usage by non-LHC VOs of their Tape allocation</t>
  </si>
  <si>
    <t>Very low efficiency in April due to F@H jobs running in background.</t>
  </si>
  <si>
    <t>https://accounting.egi.eu/tier1/node/UK-T1-RAL/cpueff/VO/DATE/2020/4/2020/6/custom-[object%20Object],biomed,dune,gridpp,hyperk.org,ilc,lsst,na62.vo.gridpp.ac.uk,ops,pheno,skatelescope.eu,snoplus.snolab.ca,t2k.org,virgo/onlyinfrajobs/</t>
  </si>
  <si>
    <t>% Job Efficiency (CPU/Wall) - non-LHC</t>
  </si>
  <si>
    <t>https://accounting.egi.eu/tier1/node/UK-T1-RAL/cpueff/VO/DATE/2020/4/2020/6/lhc/onlyinfrajobs/</t>
  </si>
  <si>
    <t>https://ggus.eu/index.php?mode=ticket_search&amp;show_columns_check%5B0%5D=TICKET_TYPE&amp;show_columns_check%5B1%5D=AFFECTED_VO&amp;show_columns_check%5B2%5D=AFFECTED_SITE&amp;show_columns_check%5B3%5D=PRIORITY&amp;show_columns_check%5B4%5D=RESPONSIBLE_UNIT&amp;show_columns_check%5B5%5D=STATUS&amp;show_columns_check%5B6%5D=DATE_OF_CHANGE&amp;show_columns_check%5B7%5D=SHORT_DESCRIPTION&amp;show_columns_check%5B8%5D=SCOPE&amp;su_hierarchy=0&amp;affectedsite=RAL-LCG2&amp;specattrib=none&amp;status=all&amp;typeofproblem=all&amp;ticket_category=all&amp;date_type=creation+date&amp;timeframe=lastweek&amp;tf_radio=2&amp;from_date=01+Apr+2020&amp;to_date=30+Jun+2020&amp;orderticketsby=REQUEST_ID&amp;orderhow=desc&amp;search_submit=GO%21&amp;ticket_per_page=50</t>
  </si>
  <si>
    <t>Not clear how to define a ticket as handled</t>
  </si>
  <si>
    <t>Average number of security vunerabilities</t>
  </si>
  <si>
    <t>https://install02.gridpp.rl.ac.uk/pakiti/ Take Average Security in gridpp.rl.ac.uk domain</t>
  </si>
  <si>
    <t>Need to creatre Condor script to extract numbers accurately</t>
  </si>
  <si>
    <t>Long running problem with LHCb analysis jobs not being able to access their data correctly.</t>
  </si>
  <si>
    <t>Wtart of Covid-19 lockdown meqnt bookings were down.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</si>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</sst>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8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9" fontId="0" fillId="0" borderId="1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7" fontId="3" fillId="0" borderId="11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9" fontId="0" fillId="0" borderId="19" xfId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1" fontId="0" fillId="0" borderId="20" xfId="0" applyNumberForma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2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72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lcg-docs.web.cern.ch/wlcg-docs/reporting/reliability-availability/2020/06-20/WLCG_Tier1_History_CMS_Jun2020.pdf" TargetMode="External"/><Relationship Id="rId2" Type="http://schemas.openxmlformats.org/officeDocument/2006/relationships/hyperlink" Target="http://wlcg-docs.web.cern.ch/wlcg-docs/reporting/reliability-availability/2020/06-20/WLCG_Tier1_History_ATLAS_Jun2020.pdf" TargetMode="External"/><Relationship Id="rId1" Type="http://schemas.openxmlformats.org/officeDocument/2006/relationships/hyperlink" Target="http://wlcg-docs.web.cern.ch/wlcg-docs/reporting/reliability-availability/2020/06-20/WLCG_Tier1_History_ALICE_Jun2020.pdf" TargetMode="External"/><Relationship Id="rId4" Type="http://schemas.openxmlformats.org/officeDocument/2006/relationships/hyperlink" Target="http://wlcg-docs.web.cern.ch/wlcg-docs/reporting/reliability-availability/2020/06-20/WLCG_Tier1_History_LHCB_Jun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2"/>
  <sheetViews>
    <sheetView tabSelected="1" workbookViewId="0">
      <selection activeCell="E4" sqref="E4"/>
    </sheetView>
  </sheetViews>
  <sheetFormatPr defaultColWidth="8.77734375" defaultRowHeight="14.4" x14ac:dyDescent="0.3"/>
  <cols>
    <col min="2" max="2" width="15.44140625" customWidth="1"/>
    <col min="3" max="3" width="17.109375" customWidth="1"/>
    <col min="4" max="4" width="20.33203125" customWidth="1"/>
    <col min="5" max="5" width="9.109375" style="2"/>
    <col min="6" max="6" width="9.44140625" style="2" customWidth="1"/>
    <col min="7" max="10" width="9.109375" style="2"/>
  </cols>
  <sheetData>
    <row r="2" spans="2:10" x14ac:dyDescent="0.3">
      <c r="B2" s="5" t="s">
        <v>0</v>
      </c>
      <c r="C2" s="20">
        <v>2020</v>
      </c>
      <c r="D2" s="52" t="s">
        <v>1</v>
      </c>
      <c r="E2" s="62" t="s">
        <v>2</v>
      </c>
      <c r="F2" s="62"/>
      <c r="G2" s="21"/>
      <c r="H2" s="21"/>
      <c r="I2" s="21"/>
      <c r="J2" s="21"/>
    </row>
    <row r="3" spans="2:10" x14ac:dyDescent="0.3">
      <c r="B3" s="5" t="s">
        <v>3</v>
      </c>
      <c r="C3" s="20" t="s">
        <v>4</v>
      </c>
      <c r="D3" s="52" t="s">
        <v>5</v>
      </c>
      <c r="E3" s="62" t="s">
        <v>153</v>
      </c>
      <c r="F3" s="62"/>
      <c r="G3" s="21"/>
      <c r="H3"/>
      <c r="I3"/>
      <c r="J3"/>
    </row>
    <row r="4" spans="2:10" x14ac:dyDescent="0.3">
      <c r="B4" s="23"/>
      <c r="C4" s="22"/>
      <c r="D4" s="23"/>
      <c r="E4" s="22"/>
      <c r="F4" s="22"/>
      <c r="G4" s="21"/>
      <c r="H4" s="21"/>
      <c r="I4" s="21"/>
      <c r="J4" s="21"/>
    </row>
    <row r="5" spans="2:10" x14ac:dyDescent="0.3">
      <c r="E5" s="21"/>
      <c r="F5" s="21"/>
      <c r="G5" s="21"/>
      <c r="H5" s="21"/>
      <c r="I5" s="21"/>
      <c r="J5" s="21"/>
    </row>
    <row r="6" spans="2:10" x14ac:dyDescent="0.3">
      <c r="B6" s="69" t="s">
        <v>6</v>
      </c>
      <c r="C6" s="70"/>
      <c r="D6" s="70"/>
      <c r="E6" s="70"/>
      <c r="F6" s="70"/>
      <c r="G6" s="70"/>
      <c r="H6" s="70"/>
      <c r="I6" s="70"/>
      <c r="J6" s="71"/>
    </row>
    <row r="7" spans="2:10" x14ac:dyDescent="0.3">
      <c r="B7" s="24" t="s">
        <v>1</v>
      </c>
      <c r="C7" s="66" t="s">
        <v>7</v>
      </c>
      <c r="D7" s="66"/>
      <c r="E7" s="66"/>
      <c r="F7" s="67" t="s">
        <v>8</v>
      </c>
      <c r="G7" s="66"/>
      <c r="H7" s="66"/>
      <c r="I7" s="66"/>
      <c r="J7" s="68"/>
    </row>
    <row r="8" spans="2:10" ht="60" customHeight="1" x14ac:dyDescent="0.3">
      <c r="B8" s="54" t="s">
        <v>89</v>
      </c>
      <c r="C8" s="72" t="s">
        <v>94</v>
      </c>
      <c r="D8" s="73"/>
      <c r="E8" s="74"/>
      <c r="F8" s="72"/>
      <c r="G8" s="73"/>
      <c r="H8" s="73"/>
      <c r="I8" s="73"/>
      <c r="J8" s="74"/>
    </row>
    <row r="9" spans="2:10" ht="60" customHeight="1" x14ac:dyDescent="0.3">
      <c r="B9" s="54" t="s">
        <v>90</v>
      </c>
      <c r="C9" s="72"/>
      <c r="D9" s="73"/>
      <c r="E9" s="74"/>
      <c r="F9" s="72" t="s">
        <v>151</v>
      </c>
      <c r="G9" s="73"/>
      <c r="H9" s="73"/>
      <c r="I9" s="73"/>
      <c r="J9" s="74"/>
    </row>
    <row r="10" spans="2:10" ht="60" customHeight="1" x14ac:dyDescent="0.3">
      <c r="B10" s="54" t="s">
        <v>91</v>
      </c>
      <c r="C10" s="72" t="s">
        <v>95</v>
      </c>
      <c r="D10" s="73"/>
      <c r="E10" s="74"/>
      <c r="F10" s="72"/>
      <c r="G10" s="73"/>
      <c r="H10" s="73"/>
      <c r="I10" s="73"/>
      <c r="J10" s="74"/>
    </row>
    <row r="11" spans="2:10" ht="60" customHeight="1" x14ac:dyDescent="0.3">
      <c r="B11" s="54" t="s">
        <v>92</v>
      </c>
      <c r="C11" s="72"/>
      <c r="D11" s="73"/>
      <c r="E11" s="74"/>
      <c r="F11" s="72" t="s">
        <v>96</v>
      </c>
      <c r="G11" s="73"/>
      <c r="H11" s="73"/>
      <c r="I11" s="73"/>
      <c r="J11" s="74"/>
    </row>
    <row r="12" spans="2:10" ht="60" customHeight="1" x14ac:dyDescent="0.3">
      <c r="B12" s="16" t="s">
        <v>93</v>
      </c>
      <c r="C12" s="72"/>
      <c r="D12" s="73"/>
      <c r="E12" s="74"/>
      <c r="F12" s="72"/>
      <c r="G12" s="73"/>
      <c r="H12" s="73"/>
      <c r="I12" s="73"/>
      <c r="J12" s="74"/>
    </row>
    <row r="13" spans="2:10" x14ac:dyDescent="0.3">
      <c r="C13" s="21"/>
      <c r="D13" s="21"/>
      <c r="E13" s="21"/>
      <c r="F13" s="21"/>
      <c r="G13" s="21"/>
      <c r="H13" s="21"/>
      <c r="I13" s="21"/>
      <c r="J13" s="21"/>
    </row>
    <row r="14" spans="2:10" x14ac:dyDescent="0.3">
      <c r="C14" s="21"/>
      <c r="D14" s="21"/>
      <c r="E14" s="21"/>
      <c r="F14" s="21"/>
      <c r="G14" s="21"/>
      <c r="H14" s="21"/>
      <c r="I14" s="21"/>
      <c r="J14" s="21"/>
    </row>
    <row r="15" spans="2:10" x14ac:dyDescent="0.3">
      <c r="B15" s="75" t="s">
        <v>9</v>
      </c>
      <c r="C15" s="76"/>
      <c r="D15" s="76"/>
      <c r="E15" s="76"/>
      <c r="F15" s="76"/>
      <c r="G15" s="76"/>
      <c r="H15" s="76"/>
      <c r="I15" s="76"/>
      <c r="J15" s="77"/>
    </row>
    <row r="16" spans="2:10" x14ac:dyDescent="0.3">
      <c r="B16" s="25" t="s">
        <v>10</v>
      </c>
      <c r="C16" s="78" t="s">
        <v>11</v>
      </c>
      <c r="D16" s="78"/>
      <c r="E16" s="78"/>
      <c r="F16" s="79" t="s">
        <v>12</v>
      </c>
      <c r="G16" s="78"/>
      <c r="H16" s="78"/>
      <c r="I16" s="78"/>
      <c r="J16" s="80"/>
    </row>
    <row r="17" spans="2:10" ht="60" customHeight="1" x14ac:dyDescent="0.3">
      <c r="B17" s="16" t="s">
        <v>13</v>
      </c>
      <c r="C17" s="72" t="s">
        <v>97</v>
      </c>
      <c r="D17" s="73"/>
      <c r="E17" s="74"/>
      <c r="F17" s="72" t="s">
        <v>98</v>
      </c>
      <c r="G17" s="73"/>
      <c r="H17" s="73"/>
      <c r="I17" s="73"/>
      <c r="J17" s="74"/>
    </row>
    <row r="18" spans="2:10" ht="60" customHeight="1" x14ac:dyDescent="0.3">
      <c r="B18" s="16"/>
      <c r="C18" s="72"/>
      <c r="D18" s="73"/>
      <c r="E18" s="74"/>
      <c r="F18" s="72"/>
      <c r="G18" s="73"/>
      <c r="H18" s="73"/>
      <c r="I18" s="73"/>
      <c r="J18" s="74"/>
    </row>
    <row r="19" spans="2:10" x14ac:dyDescent="0.3">
      <c r="E19" s="21"/>
      <c r="F19" s="21"/>
      <c r="G19" s="21"/>
      <c r="H19" s="21"/>
      <c r="I19" s="21"/>
      <c r="J19" s="21"/>
    </row>
    <row r="21" spans="2:10" x14ac:dyDescent="0.3">
      <c r="B21" s="81" t="s">
        <v>14</v>
      </c>
      <c r="C21" s="82"/>
      <c r="D21" s="82"/>
      <c r="E21" s="82"/>
      <c r="F21" s="82"/>
      <c r="G21" s="82"/>
      <c r="H21" s="82"/>
      <c r="I21" s="82"/>
      <c r="J21" s="83"/>
    </row>
    <row r="22" spans="2:10" x14ac:dyDescent="0.3">
      <c r="B22" s="26" t="s">
        <v>15</v>
      </c>
      <c r="C22" s="84" t="s">
        <v>16</v>
      </c>
      <c r="D22" s="84"/>
      <c r="E22" s="84"/>
      <c r="F22" s="85" t="s">
        <v>17</v>
      </c>
      <c r="G22" s="84"/>
      <c r="H22" s="84"/>
      <c r="I22" s="84"/>
      <c r="J22" s="86"/>
    </row>
    <row r="23" spans="2:10" ht="60" customHeight="1" x14ac:dyDescent="0.3">
      <c r="B23" s="55">
        <v>43921</v>
      </c>
      <c r="C23" s="72" t="s">
        <v>99</v>
      </c>
      <c r="D23" s="73"/>
      <c r="E23" s="74"/>
      <c r="F23" s="72" t="s">
        <v>100</v>
      </c>
      <c r="G23" s="73"/>
      <c r="H23" s="73"/>
      <c r="I23" s="73"/>
      <c r="J23" s="74"/>
    </row>
    <row r="24" spans="2:10" ht="60" customHeight="1" x14ac:dyDescent="0.3">
      <c r="B24" s="55">
        <v>43921</v>
      </c>
      <c r="C24" s="72" t="s">
        <v>102</v>
      </c>
      <c r="D24" s="73"/>
      <c r="E24" s="74"/>
      <c r="F24" s="72" t="s">
        <v>101</v>
      </c>
      <c r="G24" s="73"/>
      <c r="H24" s="73"/>
      <c r="I24" s="73"/>
      <c r="J24" s="74"/>
    </row>
    <row r="25" spans="2:10" ht="60" customHeight="1" x14ac:dyDescent="0.3">
      <c r="B25" s="55">
        <v>43921</v>
      </c>
      <c r="C25" s="72" t="s">
        <v>103</v>
      </c>
      <c r="D25" s="73"/>
      <c r="E25" s="74"/>
      <c r="F25" s="72" t="s">
        <v>104</v>
      </c>
      <c r="G25" s="73"/>
      <c r="H25" s="73"/>
      <c r="I25" s="73"/>
      <c r="J25" s="74"/>
    </row>
    <row r="26" spans="2:10" ht="60" customHeight="1" x14ac:dyDescent="0.3">
      <c r="B26" s="16"/>
      <c r="C26" s="72"/>
      <c r="D26" s="73"/>
      <c r="E26" s="74"/>
      <c r="F26" s="72"/>
      <c r="G26" s="73"/>
      <c r="H26" s="73"/>
      <c r="I26" s="73"/>
      <c r="J26" s="74"/>
    </row>
    <row r="29" spans="2:10" x14ac:dyDescent="0.3">
      <c r="B29" s="87" t="s">
        <v>18</v>
      </c>
      <c r="C29" s="88"/>
      <c r="D29" s="88"/>
      <c r="E29" s="88"/>
      <c r="F29" s="88"/>
      <c r="G29" s="88"/>
      <c r="H29" s="88"/>
      <c r="I29" s="88"/>
      <c r="J29" s="89"/>
    </row>
    <row r="30" spans="2:10" x14ac:dyDescent="0.3">
      <c r="B30" s="27" t="s">
        <v>15</v>
      </c>
      <c r="C30" s="90" t="s">
        <v>16</v>
      </c>
      <c r="D30" s="90"/>
      <c r="E30" s="90"/>
      <c r="F30" s="91" t="s">
        <v>17</v>
      </c>
      <c r="G30" s="90"/>
      <c r="H30" s="90"/>
      <c r="I30" s="90"/>
      <c r="J30" s="92"/>
    </row>
    <row r="31" spans="2:10" ht="60" customHeight="1" x14ac:dyDescent="0.3">
      <c r="B31" s="55">
        <v>44012</v>
      </c>
      <c r="C31" s="72" t="s">
        <v>105</v>
      </c>
      <c r="D31" s="73"/>
      <c r="E31" s="74"/>
      <c r="F31" s="72" t="s">
        <v>106</v>
      </c>
      <c r="G31" s="73"/>
      <c r="H31" s="73"/>
      <c r="I31" s="73"/>
      <c r="J31" s="74"/>
    </row>
    <row r="32" spans="2:10" ht="60" customHeight="1" x14ac:dyDescent="0.3">
      <c r="B32" s="16"/>
      <c r="C32" s="72"/>
      <c r="D32" s="73"/>
      <c r="E32" s="74"/>
      <c r="F32" s="72"/>
      <c r="G32" s="73"/>
      <c r="H32" s="73"/>
      <c r="I32" s="73"/>
      <c r="J32" s="74"/>
    </row>
  </sheetData>
  <mergeCells count="40">
    <mergeCell ref="C9:E9"/>
    <mergeCell ref="C10:E10"/>
    <mergeCell ref="C11:E11"/>
    <mergeCell ref="F9:J9"/>
    <mergeCell ref="F10:J10"/>
    <mergeCell ref="F11:J11"/>
    <mergeCell ref="C32:E32"/>
    <mergeCell ref="F32:J32"/>
    <mergeCell ref="B29:J29"/>
    <mergeCell ref="C30:E30"/>
    <mergeCell ref="F30:J30"/>
    <mergeCell ref="C31:E31"/>
    <mergeCell ref="F31:J31"/>
    <mergeCell ref="C22:E22"/>
    <mergeCell ref="F22:J22"/>
    <mergeCell ref="C23:E23"/>
    <mergeCell ref="F23:J23"/>
    <mergeCell ref="C26:E26"/>
    <mergeCell ref="F26:J26"/>
    <mergeCell ref="C24:E24"/>
    <mergeCell ref="F24:J24"/>
    <mergeCell ref="C25:E25"/>
    <mergeCell ref="F25:J25"/>
    <mergeCell ref="C17:E17"/>
    <mergeCell ref="F17:J17"/>
    <mergeCell ref="C18:E18"/>
    <mergeCell ref="F18:J18"/>
    <mergeCell ref="B21:J21"/>
    <mergeCell ref="C12:E12"/>
    <mergeCell ref="F12:J12"/>
    <mergeCell ref="B15:J15"/>
    <mergeCell ref="C16:E16"/>
    <mergeCell ref="F16:J16"/>
    <mergeCell ref="C7:E7"/>
    <mergeCell ref="F7:J7"/>
    <mergeCell ref="B6:J6"/>
    <mergeCell ref="C8:E8"/>
    <mergeCell ref="F8:J8"/>
    <mergeCell ref="E2:F2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7"/>
  <sheetViews>
    <sheetView topLeftCell="C25" workbookViewId="0">
      <selection activeCell="H17" sqref="H17"/>
    </sheetView>
  </sheetViews>
  <sheetFormatPr defaultColWidth="8.77734375" defaultRowHeight="14.4" x14ac:dyDescent="0.3"/>
  <cols>
    <col min="1" max="1" width="4.109375" customWidth="1"/>
    <col min="3" max="3" width="10.6640625" customWidth="1"/>
    <col min="6" max="6" width="10.44140625" customWidth="1"/>
    <col min="8" max="9" width="67.109375" customWidth="1"/>
    <col min="10" max="10" width="10.109375" customWidth="1"/>
    <col min="18" max="18" width="4.77734375" customWidth="1"/>
    <col min="19" max="19" width="6.6640625" customWidth="1"/>
    <col min="20" max="20" width="11.109375" customWidth="1"/>
    <col min="21" max="21" width="7.44140625" customWidth="1"/>
  </cols>
  <sheetData>
    <row r="2" spans="2:21" x14ac:dyDescent="0.3">
      <c r="B2" s="106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S2" s="108" t="s">
        <v>20</v>
      </c>
      <c r="T2" s="109"/>
      <c r="U2" s="110"/>
    </row>
    <row r="3" spans="2:21" x14ac:dyDescent="0.3">
      <c r="B3" s="45" t="s">
        <v>21</v>
      </c>
      <c r="C3" s="1" t="s">
        <v>22</v>
      </c>
      <c r="D3" s="51" t="s">
        <v>23</v>
      </c>
      <c r="E3" s="50" t="s">
        <v>24</v>
      </c>
      <c r="F3" s="50" t="s">
        <v>25</v>
      </c>
      <c r="G3" s="45" t="s">
        <v>26</v>
      </c>
      <c r="H3" s="13" t="s">
        <v>27</v>
      </c>
      <c r="I3" s="56" t="s">
        <v>28</v>
      </c>
      <c r="J3" s="63" t="s">
        <v>80</v>
      </c>
      <c r="K3" s="64"/>
      <c r="L3" s="64"/>
      <c r="M3" s="64"/>
      <c r="N3" s="64"/>
      <c r="O3" s="64"/>
      <c r="P3" s="64"/>
      <c r="Q3" s="65"/>
      <c r="S3" s="4" t="s">
        <v>29</v>
      </c>
      <c r="T3" s="4" t="s">
        <v>27</v>
      </c>
      <c r="U3" s="5" t="s">
        <v>30</v>
      </c>
    </row>
    <row r="4" spans="2:21" ht="48" customHeight="1" x14ac:dyDescent="0.3">
      <c r="B4" s="46" t="s">
        <v>31</v>
      </c>
      <c r="C4" s="28">
        <v>1</v>
      </c>
      <c r="D4" s="44">
        <v>1</v>
      </c>
      <c r="E4" s="30">
        <v>0.05</v>
      </c>
      <c r="F4" s="12">
        <v>1.38</v>
      </c>
      <c r="G4" s="31" t="str">
        <f>_xlfn.IFS(ISBLANK(F4), "AWI", D4&lt;=F4,"MOK",(D4-E4)&lt;=F4,"MCT",D4&gt;F4,"MFL")</f>
        <v>MOK</v>
      </c>
      <c r="H4" s="41" t="s">
        <v>108</v>
      </c>
      <c r="I4" s="33"/>
      <c r="J4" s="95" t="s">
        <v>107</v>
      </c>
      <c r="K4" s="96"/>
      <c r="L4" s="96"/>
      <c r="M4" s="96"/>
      <c r="N4" s="96"/>
      <c r="O4" s="96"/>
      <c r="P4" s="96"/>
      <c r="Q4" s="97"/>
      <c r="S4" s="6"/>
      <c r="T4" s="17" t="s">
        <v>32</v>
      </c>
      <c r="U4" s="18" t="s">
        <v>33</v>
      </c>
    </row>
    <row r="5" spans="2:21" ht="48" customHeight="1" x14ac:dyDescent="0.3">
      <c r="B5" s="46" t="s">
        <v>31</v>
      </c>
      <c r="C5" s="28">
        <v>2</v>
      </c>
      <c r="D5" s="44">
        <v>1</v>
      </c>
      <c r="E5" s="12">
        <v>0.05</v>
      </c>
      <c r="F5" s="12">
        <v>1.1399999999999999</v>
      </c>
      <c r="G5" s="31" t="str">
        <f>_xlfn.IFS(ISBLANK(F5), "AWI", D5&lt;=F5,"MOK",(D5-E5)&lt;=F5,"MCT",D5&gt;F5,"MFL")</f>
        <v>MOK</v>
      </c>
      <c r="H5" s="41" t="s">
        <v>109</v>
      </c>
      <c r="I5" s="33"/>
      <c r="J5" s="95" t="s">
        <v>107</v>
      </c>
      <c r="K5" s="96"/>
      <c r="L5" s="96"/>
      <c r="M5" s="96"/>
      <c r="N5" s="96"/>
      <c r="O5" s="96"/>
      <c r="P5" s="96"/>
      <c r="Q5" s="97"/>
      <c r="S5" s="10"/>
      <c r="T5" s="17" t="s">
        <v>34</v>
      </c>
      <c r="U5" s="18" t="s">
        <v>35</v>
      </c>
    </row>
    <row r="6" spans="2:21" ht="48" customHeight="1" x14ac:dyDescent="0.3">
      <c r="B6" s="46" t="s">
        <v>31</v>
      </c>
      <c r="C6" s="28">
        <v>3</v>
      </c>
      <c r="D6" s="44">
        <v>1</v>
      </c>
      <c r="E6" s="12">
        <v>0.05</v>
      </c>
      <c r="F6" s="12">
        <v>1.2</v>
      </c>
      <c r="G6" s="31" t="str">
        <f>_xlfn.IFS(ISBLANK(F6), "AWI", D6&lt;=F6,"MOK",(D6-E6)&lt;=F6,"MCT",D6&gt;F6,"MFL")</f>
        <v>MOK</v>
      </c>
      <c r="H6" s="41" t="s">
        <v>110</v>
      </c>
      <c r="I6" s="33"/>
      <c r="J6" s="95" t="s">
        <v>111</v>
      </c>
      <c r="K6" s="96"/>
      <c r="L6" s="96"/>
      <c r="M6" s="96"/>
      <c r="N6" s="96"/>
      <c r="O6" s="96"/>
      <c r="P6" s="96"/>
      <c r="Q6" s="97"/>
      <c r="S6" s="7"/>
      <c r="T6" s="17" t="s">
        <v>36</v>
      </c>
      <c r="U6" s="18" t="s">
        <v>37</v>
      </c>
    </row>
    <row r="7" spans="2:21" ht="48" customHeight="1" x14ac:dyDescent="0.3">
      <c r="B7" s="46" t="s">
        <v>31</v>
      </c>
      <c r="C7" s="28">
        <v>4</v>
      </c>
      <c r="D7" s="44">
        <v>0.94</v>
      </c>
      <c r="E7" s="12">
        <v>0.05</v>
      </c>
      <c r="F7" s="12">
        <f>13/15.5</f>
        <v>0.83870967741935487</v>
      </c>
      <c r="G7" s="31" t="str">
        <f>_xlfn.IFS(ISBLANK(F7), "AWI", D7&lt;=F7,"MOK",(D7-E7)&lt;=F7,"MCT",D7&gt;F7,"MFL")</f>
        <v>MFL</v>
      </c>
      <c r="H7" s="42" t="s">
        <v>38</v>
      </c>
      <c r="I7" s="39" t="s">
        <v>152</v>
      </c>
      <c r="J7" s="95"/>
      <c r="K7" s="96"/>
      <c r="L7" s="96"/>
      <c r="M7" s="96"/>
      <c r="N7" s="96"/>
      <c r="O7" s="96"/>
      <c r="P7" s="96"/>
      <c r="Q7" s="97"/>
      <c r="S7" s="8"/>
      <c r="T7" s="17" t="s">
        <v>39</v>
      </c>
      <c r="U7" s="18" t="s">
        <v>40</v>
      </c>
    </row>
    <row r="8" spans="2:21" ht="48" customHeight="1" x14ac:dyDescent="0.3">
      <c r="B8" s="46" t="s">
        <v>31</v>
      </c>
      <c r="C8" s="28">
        <v>5</v>
      </c>
      <c r="D8" s="44">
        <v>0.98</v>
      </c>
      <c r="E8" s="12">
        <v>0.03</v>
      </c>
      <c r="F8" s="12">
        <f>(1+1+0.99)/3</f>
        <v>0.9966666666666667</v>
      </c>
      <c r="G8" s="31" t="str">
        <f t="shared" ref="G8:G17" si="0">_xlfn.IFS(ISBLANK(F8), "AWI", D8&lt;=F8,"MOK",(D8-E8)&lt;=F8,"MCT",D8&gt;F8,"MFL")</f>
        <v>MOK</v>
      </c>
      <c r="H8" s="41" t="s">
        <v>41</v>
      </c>
      <c r="I8" s="33"/>
      <c r="J8" s="105" t="s">
        <v>112</v>
      </c>
      <c r="K8" s="96"/>
      <c r="L8" s="96"/>
      <c r="M8" s="96"/>
      <c r="N8" s="96"/>
      <c r="O8" s="96"/>
      <c r="P8" s="96"/>
      <c r="Q8" s="97"/>
    </row>
    <row r="9" spans="2:21" ht="48" customHeight="1" x14ac:dyDescent="0.3">
      <c r="B9" s="46" t="s">
        <v>31</v>
      </c>
      <c r="C9" s="28">
        <v>6</v>
      </c>
      <c r="D9" s="44">
        <v>0.98</v>
      </c>
      <c r="E9" s="12">
        <v>0.03</v>
      </c>
      <c r="F9" s="12">
        <f>(1+1+1)/3</f>
        <v>1</v>
      </c>
      <c r="G9" s="31" t="str">
        <f t="shared" si="0"/>
        <v>MOK</v>
      </c>
      <c r="H9" s="41" t="s">
        <v>42</v>
      </c>
      <c r="I9" s="33"/>
      <c r="J9" s="105" t="s">
        <v>113</v>
      </c>
      <c r="K9" s="96"/>
      <c r="L9" s="96"/>
      <c r="M9" s="96"/>
      <c r="N9" s="96"/>
      <c r="O9" s="96"/>
      <c r="P9" s="96"/>
      <c r="Q9" s="97"/>
    </row>
    <row r="10" spans="2:21" ht="48" customHeight="1" x14ac:dyDescent="0.3">
      <c r="B10" s="46" t="s">
        <v>31</v>
      </c>
      <c r="C10" s="28">
        <v>7</v>
      </c>
      <c r="D10" s="44">
        <v>0.98</v>
      </c>
      <c r="E10" s="12">
        <v>0.03</v>
      </c>
      <c r="F10" s="12">
        <f>(1+1+0.97)/3</f>
        <v>0.98999999999999988</v>
      </c>
      <c r="G10" s="31" t="str">
        <f t="shared" si="0"/>
        <v>MOK</v>
      </c>
      <c r="H10" s="41" t="s">
        <v>43</v>
      </c>
      <c r="I10" s="33"/>
      <c r="J10" s="105" t="s">
        <v>114</v>
      </c>
      <c r="K10" s="96"/>
      <c r="L10" s="96"/>
      <c r="M10" s="96"/>
      <c r="N10" s="96"/>
      <c r="O10" s="96"/>
      <c r="P10" s="96"/>
      <c r="Q10" s="97"/>
    </row>
    <row r="11" spans="2:21" ht="48" customHeight="1" x14ac:dyDescent="0.3">
      <c r="B11" s="46" t="s">
        <v>31</v>
      </c>
      <c r="C11" s="28">
        <v>8</v>
      </c>
      <c r="D11" s="44">
        <v>0.98</v>
      </c>
      <c r="E11" s="12">
        <v>0.03</v>
      </c>
      <c r="F11" s="12">
        <f>(1+1+1)/3</f>
        <v>1</v>
      </c>
      <c r="G11" s="31" t="str">
        <f t="shared" si="0"/>
        <v>MOK</v>
      </c>
      <c r="H11" s="41" t="s">
        <v>44</v>
      </c>
      <c r="I11" s="33"/>
      <c r="J11" s="105" t="s">
        <v>115</v>
      </c>
      <c r="K11" s="96"/>
      <c r="L11" s="96"/>
      <c r="M11" s="96"/>
      <c r="N11" s="96"/>
      <c r="O11" s="96"/>
      <c r="P11" s="96"/>
      <c r="Q11" s="97"/>
    </row>
    <row r="12" spans="2:21" ht="48" customHeight="1" x14ac:dyDescent="0.3">
      <c r="B12" s="46" t="s">
        <v>31</v>
      </c>
      <c r="C12" s="28">
        <v>9</v>
      </c>
      <c r="D12" s="32">
        <v>0.9</v>
      </c>
      <c r="E12" s="12">
        <v>0.1</v>
      </c>
      <c r="F12" s="12">
        <f>223426/159692</f>
        <v>1.399105778623851</v>
      </c>
      <c r="G12" s="31" t="str">
        <f t="shared" si="0"/>
        <v>MOK</v>
      </c>
      <c r="H12" s="41" t="s">
        <v>127</v>
      </c>
      <c r="I12" s="33"/>
      <c r="J12" s="113" t="s">
        <v>117</v>
      </c>
      <c r="K12" s="113"/>
      <c r="L12" s="113"/>
      <c r="M12" s="113"/>
      <c r="N12" s="113"/>
      <c r="O12" s="113"/>
      <c r="P12" s="113"/>
      <c r="Q12" s="113"/>
    </row>
    <row r="13" spans="2:21" ht="48" customHeight="1" x14ac:dyDescent="0.3">
      <c r="B13" s="46" t="s">
        <v>31</v>
      </c>
      <c r="C13" s="28">
        <v>10</v>
      </c>
      <c r="D13" s="32">
        <v>0.8</v>
      </c>
      <c r="E13" s="12">
        <v>0.1</v>
      </c>
      <c r="F13" s="12">
        <f>12169250637275400/13024000000000000</f>
        <v>0.93437120986451172</v>
      </c>
      <c r="G13" s="31" t="str">
        <f t="shared" si="0"/>
        <v>MOK</v>
      </c>
      <c r="H13" s="41" t="s">
        <v>128</v>
      </c>
      <c r="I13" s="33"/>
      <c r="J13" s="95" t="s">
        <v>120</v>
      </c>
      <c r="K13" s="96"/>
      <c r="L13" s="96"/>
      <c r="M13" s="96"/>
      <c r="N13" s="96"/>
      <c r="O13" s="96"/>
      <c r="P13" s="96"/>
      <c r="Q13" s="97"/>
    </row>
    <row r="14" spans="2:21" ht="48" customHeight="1" x14ac:dyDescent="0.3">
      <c r="B14" s="46" t="s">
        <v>31</v>
      </c>
      <c r="C14" s="28">
        <v>11</v>
      </c>
      <c r="D14" s="32">
        <v>0.8</v>
      </c>
      <c r="E14" s="12">
        <v>0.1</v>
      </c>
      <c r="F14" s="12">
        <f>27028/32708</f>
        <v>0.82634217928335574</v>
      </c>
      <c r="G14" s="31" t="str">
        <f t="shared" si="0"/>
        <v>MOK</v>
      </c>
      <c r="H14" s="41" t="s">
        <v>129</v>
      </c>
      <c r="I14" s="33"/>
      <c r="J14" s="95" t="s">
        <v>121</v>
      </c>
      <c r="K14" s="96"/>
      <c r="L14" s="96"/>
      <c r="M14" s="96"/>
      <c r="N14" s="96"/>
      <c r="O14" s="96"/>
      <c r="P14" s="96"/>
      <c r="Q14" s="97"/>
    </row>
    <row r="15" spans="2:21" ht="48" customHeight="1" x14ac:dyDescent="0.3">
      <c r="B15" s="46" t="s">
        <v>31</v>
      </c>
      <c r="C15" s="28">
        <v>12</v>
      </c>
      <c r="D15" s="32">
        <v>0.9</v>
      </c>
      <c r="E15" s="12">
        <v>0.1</v>
      </c>
      <c r="F15" s="12">
        <f>107506/52000</f>
        <v>2.067423076923077</v>
      </c>
      <c r="G15" s="31" t="str">
        <f t="shared" si="0"/>
        <v>MOK</v>
      </c>
      <c r="H15" s="41" t="s">
        <v>130</v>
      </c>
      <c r="I15" s="33"/>
      <c r="J15" s="113" t="s">
        <v>116</v>
      </c>
      <c r="K15" s="113"/>
      <c r="L15" s="113"/>
      <c r="M15" s="113"/>
      <c r="N15" s="113"/>
      <c r="O15" s="113"/>
      <c r="P15" s="113"/>
      <c r="Q15" s="113"/>
    </row>
    <row r="16" spans="2:21" ht="48" customHeight="1" x14ac:dyDescent="0.3">
      <c r="B16" s="46" t="s">
        <v>31</v>
      </c>
      <c r="C16" s="28">
        <v>13</v>
      </c>
      <c r="D16" s="32">
        <v>0.8</v>
      </c>
      <c r="E16" s="12">
        <v>0.1</v>
      </c>
      <c r="F16" s="12">
        <f>5028564364157910/5440000000000000</f>
        <v>0.92436844929373341</v>
      </c>
      <c r="G16" s="31" t="str">
        <f t="shared" si="0"/>
        <v>MOK</v>
      </c>
      <c r="H16" s="41" t="s">
        <v>131</v>
      </c>
      <c r="I16" s="33"/>
      <c r="J16" s="95" t="s">
        <v>120</v>
      </c>
      <c r="K16" s="96"/>
      <c r="L16" s="96"/>
      <c r="M16" s="96"/>
      <c r="N16" s="96"/>
      <c r="O16" s="96"/>
      <c r="P16" s="96"/>
      <c r="Q16" s="97"/>
    </row>
    <row r="17" spans="2:17" ht="48" customHeight="1" x14ac:dyDescent="0.3">
      <c r="B17" s="46" t="s">
        <v>31</v>
      </c>
      <c r="C17" s="28">
        <v>14</v>
      </c>
      <c r="D17" s="32">
        <v>0.8</v>
      </c>
      <c r="E17" s="12">
        <v>0.1</v>
      </c>
      <c r="F17" s="12">
        <f>16599/17600</f>
        <v>0.94312499999999999</v>
      </c>
      <c r="G17" s="31" t="str">
        <f t="shared" si="0"/>
        <v>MOK</v>
      </c>
      <c r="H17" s="41" t="s">
        <v>132</v>
      </c>
      <c r="I17" s="33"/>
      <c r="J17" s="95" t="s">
        <v>121</v>
      </c>
      <c r="K17" s="96"/>
      <c r="L17" s="96"/>
      <c r="M17" s="96"/>
      <c r="N17" s="96"/>
      <c r="O17" s="96"/>
      <c r="P17" s="96"/>
      <c r="Q17" s="97"/>
    </row>
    <row r="18" spans="2:17" ht="48" customHeight="1" x14ac:dyDescent="0.3">
      <c r="B18" s="46" t="s">
        <v>31</v>
      </c>
      <c r="C18" s="28">
        <v>15</v>
      </c>
      <c r="D18" s="32">
        <v>0.9</v>
      </c>
      <c r="E18" s="12">
        <v>0.1</v>
      </c>
      <c r="F18" s="12">
        <f>84285 / 73800</f>
        <v>1.1420731707317073</v>
      </c>
      <c r="G18" s="31" t="str">
        <f>_xlfn.IFS(ISBLANK(F18), "AWI", D18&lt;=F18,"MOK",(D18-E18)&lt;=F18,"MCT",D18&gt;F18,"MFL")</f>
        <v>MOK</v>
      </c>
      <c r="H18" s="41" t="s">
        <v>133</v>
      </c>
      <c r="I18" s="33"/>
      <c r="J18" s="95" t="s">
        <v>119</v>
      </c>
      <c r="K18" s="96"/>
      <c r="L18" s="96"/>
      <c r="M18" s="96"/>
      <c r="N18" s="96"/>
      <c r="O18" s="96"/>
      <c r="P18" s="96"/>
      <c r="Q18" s="97"/>
    </row>
    <row r="19" spans="2:17" ht="48" customHeight="1" x14ac:dyDescent="0.3">
      <c r="B19" s="46" t="s">
        <v>31</v>
      </c>
      <c r="C19" s="28">
        <v>16</v>
      </c>
      <c r="D19" s="32">
        <v>0.8</v>
      </c>
      <c r="E19" s="12">
        <v>0.1</v>
      </c>
      <c r="F19" s="12">
        <f>6155322374386040/8370000000000000</f>
        <v>0.73540291211302744</v>
      </c>
      <c r="G19" s="31" t="str">
        <f>_xlfn.IFS(ISBLANK(F19), "AWI", D19&lt;=F19,"MOK",(D19-E19)&lt;=F19,"MCT",D19&gt;F19,"MFL")</f>
        <v>MCT</v>
      </c>
      <c r="H19" s="41" t="s">
        <v>134</v>
      </c>
      <c r="I19" s="33"/>
      <c r="J19" s="95" t="s">
        <v>120</v>
      </c>
      <c r="K19" s="96"/>
      <c r="L19" s="96"/>
      <c r="M19" s="96"/>
      <c r="N19" s="96"/>
      <c r="O19" s="96"/>
      <c r="P19" s="96"/>
      <c r="Q19" s="97"/>
    </row>
    <row r="20" spans="2:17" ht="48" customHeight="1" x14ac:dyDescent="0.3">
      <c r="B20" s="46" t="s">
        <v>31</v>
      </c>
      <c r="C20" s="28">
        <v>17</v>
      </c>
      <c r="D20" s="32">
        <v>0.8</v>
      </c>
      <c r="E20" s="12">
        <v>0.1</v>
      </c>
      <c r="F20" s="12">
        <f>12861/15270</f>
        <v>0.84223968565815321</v>
      </c>
      <c r="G20" s="31" t="str">
        <f>_xlfn.IFS(ISBLANK(F20), "AWI", D20&lt;=F20,"MOK",(D20-E20)&lt;=F20,"MCT",D20&gt;F20,"MFL")</f>
        <v>MOK</v>
      </c>
      <c r="H20" s="41" t="s">
        <v>135</v>
      </c>
      <c r="I20" s="33"/>
      <c r="J20" s="95" t="s">
        <v>121</v>
      </c>
      <c r="K20" s="96"/>
      <c r="L20" s="96"/>
      <c r="M20" s="96"/>
      <c r="N20" s="96"/>
      <c r="O20" s="96"/>
      <c r="P20" s="96"/>
      <c r="Q20" s="97"/>
    </row>
    <row r="21" spans="2:17" ht="48" customHeight="1" x14ac:dyDescent="0.3">
      <c r="B21" s="46" t="s">
        <v>31</v>
      </c>
      <c r="C21" s="28">
        <v>18</v>
      </c>
      <c r="D21" s="32">
        <v>1</v>
      </c>
      <c r="E21" s="12">
        <v>0.05</v>
      </c>
      <c r="F21" s="12">
        <f>11177/10950</f>
        <v>1.0207305936073059</v>
      </c>
      <c r="G21" s="31" t="str">
        <f t="shared" ref="G21:G27" si="1">_xlfn.IFS(ISBLANK(F21), "AWI", D21&lt;=F21,"MOK",(D21-E21)&lt;=F21,"MCT",D21&gt;F21,"MFL")</f>
        <v>MOK</v>
      </c>
      <c r="H21" s="41" t="s">
        <v>136</v>
      </c>
      <c r="I21" s="33"/>
      <c r="J21" s="113" t="s">
        <v>118</v>
      </c>
      <c r="K21" s="113"/>
      <c r="L21" s="113"/>
      <c r="M21" s="113"/>
      <c r="N21" s="113"/>
      <c r="O21" s="113"/>
      <c r="P21" s="113"/>
      <c r="Q21" s="113"/>
    </row>
    <row r="22" spans="2:17" ht="48" customHeight="1" x14ac:dyDescent="0.3">
      <c r="B22" s="46" t="s">
        <v>31</v>
      </c>
      <c r="C22" s="28">
        <v>19</v>
      </c>
      <c r="D22" s="32">
        <v>1</v>
      </c>
      <c r="E22" s="12">
        <v>0.05</v>
      </c>
      <c r="F22" s="12">
        <f>322193150923194/1320000000000000</f>
        <v>0.24408572039635909</v>
      </c>
      <c r="G22" s="31" t="str">
        <f t="shared" si="1"/>
        <v>MFL</v>
      </c>
      <c r="H22" s="41" t="s">
        <v>137</v>
      </c>
      <c r="I22" s="33" t="s">
        <v>122</v>
      </c>
      <c r="J22" s="95" t="s">
        <v>120</v>
      </c>
      <c r="K22" s="96"/>
      <c r="L22" s="96"/>
      <c r="M22" s="96"/>
      <c r="N22" s="96"/>
      <c r="O22" s="96"/>
      <c r="P22" s="96"/>
      <c r="Q22" s="97"/>
    </row>
    <row r="23" spans="2:17" ht="48" customHeight="1" x14ac:dyDescent="0.3">
      <c r="B23" s="46" t="s">
        <v>31</v>
      </c>
      <c r="C23" s="28">
        <v>20</v>
      </c>
      <c r="D23" s="32">
        <v>1</v>
      </c>
      <c r="E23" s="12">
        <v>0.05</v>
      </c>
      <c r="F23" s="12">
        <f>882/1320</f>
        <v>0.66818181818181821</v>
      </c>
      <c r="G23" s="31" t="str">
        <f t="shared" si="1"/>
        <v>MFL</v>
      </c>
      <c r="H23" s="41" t="s">
        <v>138</v>
      </c>
      <c r="I23" s="33" t="s">
        <v>123</v>
      </c>
      <c r="J23" s="95" t="s">
        <v>121</v>
      </c>
      <c r="K23" s="96"/>
      <c r="L23" s="96"/>
      <c r="M23" s="96"/>
      <c r="N23" s="96"/>
      <c r="O23" s="96"/>
      <c r="P23" s="96"/>
      <c r="Q23" s="97"/>
    </row>
    <row r="24" spans="2:17" ht="48" customHeight="1" x14ac:dyDescent="0.3">
      <c r="B24" s="46" t="s">
        <v>31</v>
      </c>
      <c r="C24" s="28">
        <v>21</v>
      </c>
      <c r="D24" s="32">
        <v>0.4</v>
      </c>
      <c r="E24" s="12">
        <v>0.3</v>
      </c>
      <c r="F24" s="12">
        <f>7010/38537</f>
        <v>0.18190310610582039</v>
      </c>
      <c r="G24" s="31" t="str">
        <f t="shared" si="1"/>
        <v>MCT</v>
      </c>
      <c r="H24" s="41" t="s">
        <v>139</v>
      </c>
      <c r="I24" s="33"/>
      <c r="J24" s="95" t="s">
        <v>124</v>
      </c>
      <c r="K24" s="96"/>
      <c r="L24" s="96"/>
      <c r="M24" s="96"/>
      <c r="N24" s="96"/>
      <c r="O24" s="96"/>
      <c r="P24" s="96"/>
      <c r="Q24" s="97"/>
    </row>
    <row r="25" spans="2:17" ht="48" customHeight="1" x14ac:dyDescent="0.3">
      <c r="B25" s="46" t="s">
        <v>31</v>
      </c>
      <c r="C25" s="28">
        <v>22</v>
      </c>
      <c r="D25" s="32">
        <v>0.8</v>
      </c>
      <c r="E25" s="12">
        <v>0.1</v>
      </c>
      <c r="F25" s="12">
        <f>929008350347094/1000000000000000</f>
        <v>0.92900835034709395</v>
      </c>
      <c r="G25" s="31" t="str">
        <f t="shared" si="1"/>
        <v>MOK</v>
      </c>
      <c r="H25" s="41" t="s">
        <v>140</v>
      </c>
      <c r="I25" s="33" t="s">
        <v>125</v>
      </c>
      <c r="J25" s="95" t="s">
        <v>120</v>
      </c>
      <c r="K25" s="96"/>
      <c r="L25" s="96"/>
      <c r="M25" s="96"/>
      <c r="N25" s="96"/>
      <c r="O25" s="96"/>
      <c r="P25" s="96"/>
      <c r="Q25" s="97"/>
    </row>
    <row r="26" spans="2:17" ht="48" customHeight="1" x14ac:dyDescent="0.3">
      <c r="B26" s="46" t="s">
        <v>31</v>
      </c>
      <c r="C26" s="28">
        <v>23</v>
      </c>
      <c r="D26" s="32">
        <v>0.8</v>
      </c>
      <c r="E26" s="12">
        <v>0.1</v>
      </c>
      <c r="F26" s="12">
        <f>6903/6125</f>
        <v>1.1270204081632653</v>
      </c>
      <c r="G26" s="31" t="str">
        <f t="shared" si="1"/>
        <v>MOK</v>
      </c>
      <c r="H26" s="41" t="s">
        <v>141</v>
      </c>
      <c r="I26" s="33"/>
      <c r="J26" s="95" t="s">
        <v>126</v>
      </c>
      <c r="K26" s="96"/>
      <c r="L26" s="96"/>
      <c r="M26" s="96"/>
      <c r="N26" s="96"/>
      <c r="O26" s="96"/>
      <c r="P26" s="96"/>
      <c r="Q26" s="97"/>
    </row>
    <row r="27" spans="2:17" ht="48" customHeight="1" x14ac:dyDescent="0.3">
      <c r="B27" s="46" t="s">
        <v>31</v>
      </c>
      <c r="C27" s="28">
        <v>24</v>
      </c>
      <c r="D27" s="32">
        <v>0.9</v>
      </c>
      <c r="E27" s="12">
        <v>0.1</v>
      </c>
      <c r="F27" s="12"/>
      <c r="G27" s="31" t="str">
        <f t="shared" si="1"/>
        <v>AWI</v>
      </c>
      <c r="H27" s="42" t="s">
        <v>45</v>
      </c>
      <c r="I27" s="39" t="s">
        <v>150</v>
      </c>
      <c r="J27" s="95"/>
      <c r="K27" s="96"/>
      <c r="L27" s="96"/>
      <c r="M27" s="96"/>
      <c r="N27" s="96"/>
      <c r="O27" s="96"/>
      <c r="P27" s="96"/>
      <c r="Q27" s="97"/>
    </row>
    <row r="28" spans="2:17" ht="48" customHeight="1" x14ac:dyDescent="0.3">
      <c r="B28" s="46" t="s">
        <v>31</v>
      </c>
      <c r="C28" s="28">
        <v>25</v>
      </c>
      <c r="D28" s="32">
        <v>0.8</v>
      </c>
      <c r="E28" s="12">
        <v>0.1</v>
      </c>
      <c r="F28" s="12">
        <f>(322193150923194+12169250637275400+5028564364157910+929008350347094+6155322374386040)/(1320000000000000+13024000000000000+5440000000000000+1000000000000000+8370000000000000)</f>
        <v>0.84394384568462788</v>
      </c>
      <c r="G28" s="31" t="str">
        <f t="shared" ref="G28:G35" si="2">_xlfn.IFS(ISBLANK(F28), "AWI", D28&lt;=F28,"MOK",(D28-E28)&lt;=F28,"MCT",D28&gt;F28,"MFL")</f>
        <v>MOK</v>
      </c>
      <c r="H28" s="42" t="s">
        <v>46</v>
      </c>
      <c r="I28" s="39"/>
      <c r="J28" s="95" t="s">
        <v>120</v>
      </c>
      <c r="K28" s="96"/>
      <c r="L28" s="96"/>
      <c r="M28" s="96"/>
      <c r="N28" s="96"/>
      <c r="O28" s="96"/>
      <c r="P28" s="96"/>
      <c r="Q28" s="97"/>
    </row>
    <row r="29" spans="2:17" ht="48" customHeight="1" x14ac:dyDescent="0.3">
      <c r="B29" s="46" t="s">
        <v>31</v>
      </c>
      <c r="C29" s="28">
        <v>26</v>
      </c>
      <c r="D29" s="32">
        <v>0.8</v>
      </c>
      <c r="E29" s="12">
        <v>0.1</v>
      </c>
      <c r="F29" s="12">
        <f>64662/(66709*1.1)</f>
        <v>0.8811949866380302</v>
      </c>
      <c r="G29" s="31" t="str">
        <f t="shared" si="2"/>
        <v>MOK</v>
      </c>
      <c r="H29" s="42" t="s">
        <v>47</v>
      </c>
      <c r="I29" s="39"/>
      <c r="J29" s="95"/>
      <c r="K29" s="96"/>
      <c r="L29" s="96"/>
      <c r="M29" s="96"/>
      <c r="N29" s="96"/>
      <c r="O29" s="96"/>
      <c r="P29" s="96"/>
      <c r="Q29" s="97"/>
    </row>
    <row r="30" spans="2:17" ht="48" customHeight="1" x14ac:dyDescent="0.3">
      <c r="B30" s="46" t="s">
        <v>31</v>
      </c>
      <c r="C30" s="28">
        <v>27</v>
      </c>
      <c r="D30" s="32">
        <v>0.7</v>
      </c>
      <c r="E30" s="12">
        <v>0.1</v>
      </c>
      <c r="F30" s="12">
        <v>0.57120000000000004</v>
      </c>
      <c r="G30" s="31" t="str">
        <f t="shared" si="2"/>
        <v>MFL</v>
      </c>
      <c r="H30" s="42" t="s">
        <v>48</v>
      </c>
      <c r="I30" s="39" t="s">
        <v>142</v>
      </c>
      <c r="J30" s="95" t="s">
        <v>145</v>
      </c>
      <c r="K30" s="96"/>
      <c r="L30" s="96"/>
      <c r="M30" s="96"/>
      <c r="N30" s="96"/>
      <c r="O30" s="96"/>
      <c r="P30" s="96"/>
      <c r="Q30" s="97"/>
    </row>
    <row r="31" spans="2:17" ht="48" customHeight="1" x14ac:dyDescent="0.3">
      <c r="B31" s="46" t="s">
        <v>31</v>
      </c>
      <c r="C31" s="28">
        <v>28</v>
      </c>
      <c r="D31" s="32">
        <v>0.6</v>
      </c>
      <c r="E31" s="12">
        <v>0.1</v>
      </c>
      <c r="F31" s="12">
        <v>0.59189999999999998</v>
      </c>
      <c r="G31" s="31" t="str">
        <f t="shared" si="2"/>
        <v>MCT</v>
      </c>
      <c r="H31" s="42" t="s">
        <v>49</v>
      </c>
      <c r="I31" s="39"/>
      <c r="J31" s="95" t="s">
        <v>145</v>
      </c>
      <c r="K31" s="96"/>
      <c r="L31" s="96"/>
      <c r="M31" s="96"/>
      <c r="N31" s="96"/>
      <c r="O31" s="96"/>
      <c r="P31" s="96"/>
      <c r="Q31" s="97"/>
    </row>
    <row r="32" spans="2:17" ht="48" customHeight="1" x14ac:dyDescent="0.3">
      <c r="B32" s="46" t="s">
        <v>31</v>
      </c>
      <c r="C32" s="28">
        <v>29</v>
      </c>
      <c r="D32" s="32">
        <v>0.7</v>
      </c>
      <c r="E32" s="12">
        <v>0.1</v>
      </c>
      <c r="F32" s="12">
        <v>0.74150000000000005</v>
      </c>
      <c r="G32" s="31" t="str">
        <f t="shared" si="2"/>
        <v>MOK</v>
      </c>
      <c r="H32" s="42" t="s">
        <v>50</v>
      </c>
      <c r="I32" s="39"/>
      <c r="J32" s="95" t="s">
        <v>145</v>
      </c>
      <c r="K32" s="96"/>
      <c r="L32" s="96"/>
      <c r="M32" s="96"/>
      <c r="N32" s="96"/>
      <c r="O32" s="96"/>
      <c r="P32" s="96"/>
      <c r="Q32" s="97"/>
    </row>
    <row r="33" spans="2:21" ht="48" customHeight="1" x14ac:dyDescent="0.3">
      <c r="B33" s="46" t="s">
        <v>31</v>
      </c>
      <c r="C33" s="28">
        <v>30</v>
      </c>
      <c r="D33" s="32">
        <v>0.7</v>
      </c>
      <c r="E33" s="12">
        <v>0.1</v>
      </c>
      <c r="F33" s="12">
        <v>0.63180000000000003</v>
      </c>
      <c r="G33" s="31" t="str">
        <f t="shared" si="2"/>
        <v>MCT</v>
      </c>
      <c r="H33" s="42" t="s">
        <v>51</v>
      </c>
      <c r="I33" s="39"/>
      <c r="J33" s="95" t="s">
        <v>145</v>
      </c>
      <c r="K33" s="96"/>
      <c r="L33" s="96"/>
      <c r="M33" s="96"/>
      <c r="N33" s="96"/>
      <c r="O33" s="96"/>
      <c r="P33" s="96"/>
      <c r="Q33" s="97"/>
    </row>
    <row r="34" spans="2:21" ht="48" customHeight="1" x14ac:dyDescent="0.3">
      <c r="B34" s="46" t="s">
        <v>31</v>
      </c>
      <c r="C34" s="28">
        <v>31</v>
      </c>
      <c r="D34" s="32">
        <v>0.6</v>
      </c>
      <c r="E34" s="12">
        <v>0.1</v>
      </c>
      <c r="F34" s="12">
        <v>0.68130000000000002</v>
      </c>
      <c r="G34" s="31" t="str">
        <f t="shared" si="2"/>
        <v>MOK</v>
      </c>
      <c r="H34" s="42" t="s">
        <v>144</v>
      </c>
      <c r="I34" s="39"/>
      <c r="J34" s="95" t="s">
        <v>143</v>
      </c>
      <c r="K34" s="96"/>
      <c r="L34" s="96"/>
      <c r="M34" s="96"/>
      <c r="N34" s="96"/>
      <c r="O34" s="96"/>
      <c r="P34" s="96"/>
      <c r="Q34" s="97"/>
    </row>
    <row r="35" spans="2:21" ht="48" customHeight="1" x14ac:dyDescent="0.3">
      <c r="B35" s="46" t="s">
        <v>31</v>
      </c>
      <c r="C35" s="28">
        <v>32</v>
      </c>
      <c r="D35" s="32">
        <v>1</v>
      </c>
      <c r="E35" s="12">
        <v>0.05</v>
      </c>
      <c r="F35" s="12">
        <v>0.95</v>
      </c>
      <c r="G35" s="31" t="str">
        <f t="shared" si="2"/>
        <v>MCT</v>
      </c>
      <c r="H35" s="42" t="s">
        <v>52</v>
      </c>
      <c r="I35" s="39" t="s">
        <v>147</v>
      </c>
      <c r="J35" s="95" t="s">
        <v>146</v>
      </c>
      <c r="K35" s="96"/>
      <c r="L35" s="96"/>
      <c r="M35" s="96"/>
      <c r="N35" s="96"/>
      <c r="O35" s="96"/>
      <c r="P35" s="96"/>
      <c r="Q35" s="97"/>
    </row>
    <row r="36" spans="2:21" ht="48" customHeight="1" x14ac:dyDescent="0.3">
      <c r="B36" s="47" t="s">
        <v>31</v>
      </c>
      <c r="C36" s="29">
        <v>33</v>
      </c>
      <c r="D36" s="59">
        <v>30</v>
      </c>
      <c r="E36" s="60">
        <v>10</v>
      </c>
      <c r="F36" s="60">
        <v>21</v>
      </c>
      <c r="G36" s="31" t="str">
        <f>_xlfn.IFS(ISBLANK(F36), "AWI", D36&gt;=F36,"MOK",(D36+E36)&gt;=F36,"MCT",D36&lt;F36,"MFL")</f>
        <v>MOK</v>
      </c>
      <c r="H36" s="43" t="s">
        <v>148</v>
      </c>
      <c r="I36" s="40"/>
      <c r="J36" s="100" t="s">
        <v>149</v>
      </c>
      <c r="K36" s="101"/>
      <c r="L36" s="101"/>
      <c r="M36" s="101"/>
      <c r="N36" s="101"/>
      <c r="O36" s="101"/>
      <c r="P36" s="101"/>
      <c r="Q36" s="102"/>
    </row>
    <row r="37" spans="2:21" ht="48" customHeight="1" x14ac:dyDescent="0.3">
      <c r="C37" s="21"/>
      <c r="D37" s="21"/>
      <c r="E37" s="21"/>
      <c r="F37" s="21"/>
      <c r="G37" s="21"/>
      <c r="H37" s="3"/>
      <c r="I37" s="3"/>
      <c r="J37" s="3"/>
      <c r="K37" s="21"/>
      <c r="L37" s="21"/>
      <c r="M37" s="21"/>
      <c r="N37" s="21"/>
      <c r="O37" s="21"/>
    </row>
    <row r="38" spans="2:21" ht="15" customHeight="1" x14ac:dyDescent="0.3">
      <c r="B38" s="98" t="s">
        <v>53</v>
      </c>
      <c r="C38" s="99"/>
      <c r="D38" s="99"/>
      <c r="E38" s="99"/>
      <c r="F38" s="99"/>
      <c r="G38" s="99"/>
      <c r="H38" s="99"/>
      <c r="I38" s="64"/>
      <c r="J38" s="64"/>
      <c r="K38" s="64"/>
      <c r="L38" s="64"/>
      <c r="M38" s="64"/>
      <c r="N38" s="64"/>
      <c r="O38" s="64"/>
      <c r="P38" s="64"/>
      <c r="Q38" s="65"/>
      <c r="S38" s="108" t="s">
        <v>54</v>
      </c>
      <c r="T38" s="109"/>
      <c r="U38" s="110"/>
    </row>
    <row r="39" spans="2:21" ht="15" customHeight="1" x14ac:dyDescent="0.3">
      <c r="B39" s="48" t="s">
        <v>21</v>
      </c>
      <c r="C39" s="48" t="s">
        <v>22</v>
      </c>
      <c r="D39" s="48" t="s">
        <v>23</v>
      </c>
      <c r="E39" s="48" t="s">
        <v>55</v>
      </c>
      <c r="F39" s="35" t="s">
        <v>56</v>
      </c>
      <c r="G39" s="49" t="s">
        <v>26</v>
      </c>
      <c r="H39" s="36" t="s">
        <v>27</v>
      </c>
      <c r="I39" s="5" t="s">
        <v>28</v>
      </c>
      <c r="J39" s="64" t="s">
        <v>28</v>
      </c>
      <c r="K39" s="64"/>
      <c r="L39" s="64"/>
      <c r="M39" s="64"/>
      <c r="N39" s="64"/>
      <c r="O39" s="64"/>
      <c r="P39" s="64"/>
      <c r="Q39" s="65"/>
      <c r="S39" s="4" t="s">
        <v>29</v>
      </c>
      <c r="T39" s="4" t="s">
        <v>27</v>
      </c>
      <c r="U39" s="5" t="s">
        <v>30</v>
      </c>
    </row>
    <row r="40" spans="2:21" ht="48" customHeight="1" x14ac:dyDescent="0.3">
      <c r="B40" s="53" t="s">
        <v>31</v>
      </c>
      <c r="C40" s="53">
        <v>1</v>
      </c>
      <c r="D40" s="34">
        <v>44136</v>
      </c>
      <c r="E40" s="34" t="s">
        <v>57</v>
      </c>
      <c r="F40" s="37"/>
      <c r="G40" s="31" t="str">
        <f>_xlfn.IFS(ISBLANK(F40), "MSU", D40&gt;=F40,"MSA",D40&lt;F40,"MOD")</f>
        <v>MSU</v>
      </c>
      <c r="H40" s="38" t="s">
        <v>58</v>
      </c>
      <c r="I40" s="57"/>
      <c r="J40" s="111"/>
      <c r="K40" s="111"/>
      <c r="L40" s="111"/>
      <c r="M40" s="111"/>
      <c r="N40" s="111"/>
      <c r="O40" s="111"/>
      <c r="P40" s="111"/>
      <c r="Q40" s="112"/>
      <c r="S40" s="9"/>
      <c r="T40" s="19" t="s">
        <v>59</v>
      </c>
      <c r="U40" s="18" t="s">
        <v>60</v>
      </c>
    </row>
    <row r="41" spans="2:21" ht="48" customHeight="1" x14ac:dyDescent="0.3">
      <c r="B41" s="46" t="s">
        <v>31</v>
      </c>
      <c r="C41" s="46">
        <v>2</v>
      </c>
      <c r="D41" s="14">
        <v>44835</v>
      </c>
      <c r="E41" s="14" t="s">
        <v>57</v>
      </c>
      <c r="F41" s="46"/>
      <c r="G41" s="31" t="str">
        <f>_xlfn.IFS(ISBLANK(F41), "MSU", D41&gt;=F41,"MSA",D41&lt;F41,"MOD")</f>
        <v>MSU</v>
      </c>
      <c r="H41" s="33" t="s">
        <v>58</v>
      </c>
      <c r="I41" s="41"/>
      <c r="J41" s="93"/>
      <c r="K41" s="93"/>
      <c r="L41" s="93"/>
      <c r="M41" s="93"/>
      <c r="N41" s="93"/>
      <c r="O41" s="93"/>
      <c r="P41" s="93"/>
      <c r="Q41" s="94"/>
      <c r="S41" s="10"/>
      <c r="T41" s="19" t="s">
        <v>61</v>
      </c>
      <c r="U41" s="18" t="s">
        <v>62</v>
      </c>
    </row>
    <row r="42" spans="2:21" ht="48" customHeight="1" x14ac:dyDescent="0.3">
      <c r="B42" s="46" t="s">
        <v>31</v>
      </c>
      <c r="C42" s="46">
        <v>3</v>
      </c>
      <c r="D42" s="14">
        <v>43983</v>
      </c>
      <c r="E42" s="14">
        <v>43922</v>
      </c>
      <c r="F42" s="61">
        <v>43983</v>
      </c>
      <c r="G42" s="31" t="str">
        <f>_xlfn.IFS(ISBLANK(F42), "MSU", D42&gt;=F42,"MSA",D42&lt;F42,"MOD")</f>
        <v>MSA</v>
      </c>
      <c r="H42" s="33" t="s">
        <v>63</v>
      </c>
      <c r="I42" s="41"/>
      <c r="J42" s="93"/>
      <c r="K42" s="93"/>
      <c r="L42" s="93"/>
      <c r="M42" s="93"/>
      <c r="N42" s="93"/>
      <c r="O42" s="93"/>
      <c r="P42" s="93"/>
      <c r="Q42" s="94"/>
      <c r="S42" s="7"/>
      <c r="T42" s="19" t="s">
        <v>64</v>
      </c>
      <c r="U42" s="18" t="s">
        <v>65</v>
      </c>
    </row>
    <row r="43" spans="2:21" ht="48" customHeight="1" x14ac:dyDescent="0.3">
      <c r="B43" s="46" t="s">
        <v>31</v>
      </c>
      <c r="C43" s="46">
        <v>4</v>
      </c>
      <c r="D43" s="14">
        <v>44136</v>
      </c>
      <c r="E43" s="14">
        <v>44075</v>
      </c>
      <c r="F43" s="46"/>
      <c r="G43" s="31" t="str">
        <f>_xlfn.IFS(ISBLANK(F43), "MSU", D43&gt;=F43,"MSA",D43&lt;F43,"MOD")</f>
        <v>MSU</v>
      </c>
      <c r="H43" s="33" t="s">
        <v>66</v>
      </c>
      <c r="I43" s="41"/>
      <c r="J43" s="93"/>
      <c r="K43" s="93"/>
      <c r="L43" s="93"/>
      <c r="M43" s="93"/>
      <c r="N43" s="93"/>
      <c r="O43" s="93"/>
      <c r="P43" s="93"/>
      <c r="Q43" s="94"/>
      <c r="S43" s="11"/>
      <c r="T43" s="19" t="s">
        <v>67</v>
      </c>
      <c r="U43" s="18" t="s">
        <v>68</v>
      </c>
    </row>
    <row r="44" spans="2:21" ht="48" customHeight="1" x14ac:dyDescent="0.3">
      <c r="B44" s="46" t="s">
        <v>31</v>
      </c>
      <c r="C44" s="46">
        <v>5</v>
      </c>
      <c r="D44" s="14">
        <v>44287</v>
      </c>
      <c r="E44" s="14" t="s">
        <v>57</v>
      </c>
      <c r="F44" s="46"/>
      <c r="G44" s="31" t="str">
        <f>_xlfn.IFS(ISBLANK(F44), "MSU", D44&gt;=F44,"MSA",D44&lt;F44,"MOD")</f>
        <v>MSU</v>
      </c>
      <c r="H44" s="39" t="s">
        <v>69</v>
      </c>
      <c r="I44" s="42"/>
      <c r="J44" s="93"/>
      <c r="K44" s="93"/>
      <c r="L44" s="93"/>
      <c r="M44" s="93"/>
      <c r="N44" s="93"/>
      <c r="O44" s="93"/>
      <c r="P44" s="93"/>
      <c r="Q44" s="94"/>
    </row>
    <row r="45" spans="2:21" ht="48" customHeight="1" x14ac:dyDescent="0.3">
      <c r="B45" s="46" t="s">
        <v>31</v>
      </c>
      <c r="C45" s="46">
        <v>6</v>
      </c>
      <c r="D45" s="14">
        <v>44317</v>
      </c>
      <c r="E45" s="14" t="s">
        <v>57</v>
      </c>
      <c r="F45" s="46"/>
      <c r="G45" s="31" t="str">
        <f t="shared" ref="G45:G50" si="3">_xlfn.IFS(ISBLANK(F45), "MSU", D45&gt;=F45,"MSA",D45&lt;F45,"MOD")</f>
        <v>MSU</v>
      </c>
      <c r="H45" s="39" t="s">
        <v>70</v>
      </c>
      <c r="I45" s="42"/>
      <c r="J45" s="93"/>
      <c r="K45" s="93"/>
      <c r="L45" s="93"/>
      <c r="M45" s="93"/>
      <c r="N45" s="93"/>
      <c r="O45" s="93"/>
      <c r="P45" s="93"/>
      <c r="Q45" s="94"/>
    </row>
    <row r="46" spans="2:21" ht="48" customHeight="1" x14ac:dyDescent="0.3">
      <c r="B46" s="46" t="s">
        <v>31</v>
      </c>
      <c r="C46" s="46">
        <v>7</v>
      </c>
      <c r="D46" s="14">
        <v>44348</v>
      </c>
      <c r="E46" s="14" t="s">
        <v>57</v>
      </c>
      <c r="F46" s="46"/>
      <c r="G46" s="31" t="str">
        <f t="shared" si="3"/>
        <v>MSU</v>
      </c>
      <c r="H46" s="39" t="s">
        <v>63</v>
      </c>
      <c r="I46" s="42"/>
      <c r="J46" s="93"/>
      <c r="K46" s="93"/>
      <c r="L46" s="93"/>
      <c r="M46" s="93"/>
      <c r="N46" s="93"/>
      <c r="O46" s="93"/>
      <c r="P46" s="93"/>
      <c r="Q46" s="94"/>
    </row>
    <row r="47" spans="2:21" ht="48" customHeight="1" x14ac:dyDescent="0.3">
      <c r="B47" s="46" t="s">
        <v>31</v>
      </c>
      <c r="C47" s="46">
        <v>8</v>
      </c>
      <c r="D47" s="14">
        <v>44501</v>
      </c>
      <c r="E47" s="14" t="s">
        <v>57</v>
      </c>
      <c r="F47" s="46"/>
      <c r="G47" s="31" t="str">
        <f t="shared" si="3"/>
        <v>MSU</v>
      </c>
      <c r="H47" s="39" t="s">
        <v>71</v>
      </c>
      <c r="I47" s="42"/>
      <c r="J47" s="93"/>
      <c r="K47" s="93"/>
      <c r="L47" s="93"/>
      <c r="M47" s="93"/>
      <c r="N47" s="93"/>
      <c r="O47" s="93"/>
      <c r="P47" s="93"/>
      <c r="Q47" s="94"/>
    </row>
    <row r="48" spans="2:21" ht="48" customHeight="1" x14ac:dyDescent="0.3">
      <c r="B48" s="46" t="s">
        <v>31</v>
      </c>
      <c r="C48" s="46">
        <v>9</v>
      </c>
      <c r="D48" s="14">
        <v>44652</v>
      </c>
      <c r="E48" s="14" t="s">
        <v>57</v>
      </c>
      <c r="F48" s="46"/>
      <c r="G48" s="31" t="str">
        <f t="shared" si="3"/>
        <v>MSU</v>
      </c>
      <c r="H48" s="39" t="s">
        <v>72</v>
      </c>
      <c r="I48" s="42"/>
      <c r="J48" s="93"/>
      <c r="K48" s="93"/>
      <c r="L48" s="93"/>
      <c r="M48" s="93"/>
      <c r="N48" s="93"/>
      <c r="O48" s="93"/>
      <c r="P48" s="93"/>
      <c r="Q48" s="94"/>
    </row>
    <row r="49" spans="2:17" ht="48" customHeight="1" x14ac:dyDescent="0.3">
      <c r="B49" s="46" t="s">
        <v>31</v>
      </c>
      <c r="C49" s="46">
        <v>10</v>
      </c>
      <c r="D49" s="14">
        <v>44682</v>
      </c>
      <c r="E49" s="14" t="s">
        <v>57</v>
      </c>
      <c r="F49" s="46"/>
      <c r="G49" s="31" t="str">
        <f t="shared" si="3"/>
        <v>MSU</v>
      </c>
      <c r="H49" s="39" t="s">
        <v>70</v>
      </c>
      <c r="I49" s="42"/>
      <c r="J49" s="93"/>
      <c r="K49" s="93"/>
      <c r="L49" s="93"/>
      <c r="M49" s="93"/>
      <c r="N49" s="93"/>
      <c r="O49" s="93"/>
      <c r="P49" s="93"/>
      <c r="Q49" s="94"/>
    </row>
    <row r="50" spans="2:17" ht="48" customHeight="1" x14ac:dyDescent="0.3">
      <c r="B50" s="46" t="s">
        <v>31</v>
      </c>
      <c r="C50" s="46">
        <v>11</v>
      </c>
      <c r="D50" s="14">
        <v>44713</v>
      </c>
      <c r="E50" s="14" t="s">
        <v>57</v>
      </c>
      <c r="F50" s="46"/>
      <c r="G50" s="31" t="str">
        <f t="shared" si="3"/>
        <v>MSU</v>
      </c>
      <c r="H50" s="39" t="s">
        <v>63</v>
      </c>
      <c r="I50" s="42"/>
      <c r="J50" s="93"/>
      <c r="K50" s="93"/>
      <c r="L50" s="93"/>
      <c r="M50" s="93"/>
      <c r="N50" s="93"/>
      <c r="O50" s="93"/>
      <c r="P50" s="93"/>
      <c r="Q50" s="94"/>
    </row>
    <row r="51" spans="2:17" ht="48" customHeight="1" x14ac:dyDescent="0.3">
      <c r="B51" s="46" t="s">
        <v>31</v>
      </c>
      <c r="C51" s="46">
        <v>12</v>
      </c>
      <c r="D51" s="14">
        <v>44866</v>
      </c>
      <c r="E51" s="14" t="s">
        <v>57</v>
      </c>
      <c r="F51" s="46"/>
      <c r="G51" s="31" t="str">
        <f t="shared" ref="G51:G57" si="4">_xlfn.IFS(ISBLANK(F51), "MSU", D51&gt;=F51,"MSA",D51&lt;F51,"MOD")</f>
        <v>MSU</v>
      </c>
      <c r="H51" s="39" t="s">
        <v>73</v>
      </c>
      <c r="I51" s="42"/>
      <c r="J51" s="93"/>
      <c r="K51" s="93"/>
      <c r="L51" s="93"/>
      <c r="M51" s="93"/>
      <c r="N51" s="93"/>
      <c r="O51" s="93"/>
      <c r="P51" s="93"/>
      <c r="Q51" s="94"/>
    </row>
    <row r="52" spans="2:17" ht="48" customHeight="1" x14ac:dyDescent="0.3">
      <c r="B52" s="46" t="s">
        <v>31</v>
      </c>
      <c r="C52" s="46">
        <v>13</v>
      </c>
      <c r="D52" s="14">
        <v>45017</v>
      </c>
      <c r="E52" s="14" t="s">
        <v>57</v>
      </c>
      <c r="F52" s="46"/>
      <c r="G52" s="31" t="str">
        <f t="shared" si="4"/>
        <v>MSU</v>
      </c>
      <c r="H52" s="39" t="s">
        <v>74</v>
      </c>
      <c r="I52" s="42"/>
      <c r="J52" s="93"/>
      <c r="K52" s="93"/>
      <c r="L52" s="93"/>
      <c r="M52" s="93"/>
      <c r="N52" s="93"/>
      <c r="O52" s="93"/>
      <c r="P52" s="93"/>
      <c r="Q52" s="94"/>
    </row>
    <row r="53" spans="2:17" ht="48" customHeight="1" x14ac:dyDescent="0.3">
      <c r="B53" s="46" t="s">
        <v>31</v>
      </c>
      <c r="C53" s="46">
        <v>14</v>
      </c>
      <c r="D53" s="14">
        <v>45047</v>
      </c>
      <c r="E53" s="14" t="s">
        <v>57</v>
      </c>
      <c r="F53" s="46"/>
      <c r="G53" s="31" t="str">
        <f t="shared" si="4"/>
        <v>MSU</v>
      </c>
      <c r="H53" s="39" t="s">
        <v>70</v>
      </c>
      <c r="I53" s="42"/>
      <c r="J53" s="93"/>
      <c r="K53" s="93"/>
      <c r="L53" s="93"/>
      <c r="M53" s="93"/>
      <c r="N53" s="93"/>
      <c r="O53" s="93"/>
      <c r="P53" s="93"/>
      <c r="Q53" s="94"/>
    </row>
    <row r="54" spans="2:17" ht="48" customHeight="1" x14ac:dyDescent="0.3">
      <c r="B54" s="46" t="s">
        <v>31</v>
      </c>
      <c r="C54" s="46">
        <v>15</v>
      </c>
      <c r="D54" s="14">
        <v>45078</v>
      </c>
      <c r="E54" s="14" t="s">
        <v>57</v>
      </c>
      <c r="F54" s="46"/>
      <c r="G54" s="31" t="str">
        <f t="shared" si="4"/>
        <v>MSU</v>
      </c>
      <c r="H54" s="39" t="s">
        <v>63</v>
      </c>
      <c r="I54" s="42"/>
      <c r="J54" s="93"/>
      <c r="K54" s="93"/>
      <c r="L54" s="93"/>
      <c r="M54" s="93"/>
      <c r="N54" s="93"/>
      <c r="O54" s="93"/>
      <c r="P54" s="93"/>
      <c r="Q54" s="94"/>
    </row>
    <row r="55" spans="2:17" ht="48" customHeight="1" x14ac:dyDescent="0.3">
      <c r="B55" s="46" t="s">
        <v>31</v>
      </c>
      <c r="C55" s="46">
        <v>16</v>
      </c>
      <c r="D55" s="14">
        <v>45231</v>
      </c>
      <c r="E55" s="14" t="s">
        <v>57</v>
      </c>
      <c r="F55" s="46"/>
      <c r="G55" s="31" t="str">
        <f t="shared" si="4"/>
        <v>MSU</v>
      </c>
      <c r="H55" s="39" t="s">
        <v>75</v>
      </c>
      <c r="I55" s="42"/>
      <c r="J55" s="93"/>
      <c r="K55" s="93"/>
      <c r="L55" s="93"/>
      <c r="M55" s="93"/>
      <c r="N55" s="93"/>
      <c r="O55" s="93"/>
      <c r="P55" s="93"/>
      <c r="Q55" s="94"/>
    </row>
    <row r="56" spans="2:17" ht="48" customHeight="1" x14ac:dyDescent="0.3">
      <c r="B56" s="46" t="s">
        <v>31</v>
      </c>
      <c r="C56" s="46">
        <v>17</v>
      </c>
      <c r="D56" s="14">
        <v>45383</v>
      </c>
      <c r="E56" s="14" t="s">
        <v>57</v>
      </c>
      <c r="F56" s="46"/>
      <c r="G56" s="31" t="str">
        <f t="shared" si="4"/>
        <v>MSU</v>
      </c>
      <c r="H56" s="39" t="s">
        <v>76</v>
      </c>
      <c r="I56" s="42"/>
      <c r="J56" s="93"/>
      <c r="K56" s="93"/>
      <c r="L56" s="93"/>
      <c r="M56" s="93"/>
      <c r="N56" s="93"/>
      <c r="O56" s="93"/>
      <c r="P56" s="93"/>
      <c r="Q56" s="94"/>
    </row>
    <row r="57" spans="2:17" ht="48" customHeight="1" x14ac:dyDescent="0.3">
      <c r="B57" s="47" t="s">
        <v>31</v>
      </c>
      <c r="C57" s="47">
        <v>18</v>
      </c>
      <c r="D57" s="15">
        <v>45413</v>
      </c>
      <c r="E57" s="15" t="s">
        <v>57</v>
      </c>
      <c r="F57" s="47"/>
      <c r="G57" s="31" t="str">
        <f t="shared" si="4"/>
        <v>MSU</v>
      </c>
      <c r="H57" s="40" t="s">
        <v>70</v>
      </c>
      <c r="I57" s="58"/>
      <c r="J57" s="103"/>
      <c r="K57" s="103"/>
      <c r="L57" s="103"/>
      <c r="M57" s="103"/>
      <c r="N57" s="103"/>
      <c r="O57" s="103"/>
      <c r="P57" s="103"/>
      <c r="Q57" s="104"/>
    </row>
  </sheetData>
  <mergeCells count="57">
    <mergeCell ref="S2:U2"/>
    <mergeCell ref="S38:U38"/>
    <mergeCell ref="J40:Q40"/>
    <mergeCell ref="J11:Q11"/>
    <mergeCell ref="J12:Q12"/>
    <mergeCell ref="J13:Q13"/>
    <mergeCell ref="J14:Q14"/>
    <mergeCell ref="J15:Q15"/>
    <mergeCell ref="J16:Q16"/>
    <mergeCell ref="J17:Q17"/>
    <mergeCell ref="J23:Q23"/>
    <mergeCell ref="J24:Q24"/>
    <mergeCell ref="J25:Q25"/>
    <mergeCell ref="J26:Q26"/>
    <mergeCell ref="J21:Q21"/>
    <mergeCell ref="J22:Q22"/>
    <mergeCell ref="J3:Q3"/>
    <mergeCell ref="B2:Q2"/>
    <mergeCell ref="J5:Q5"/>
    <mergeCell ref="J6:Q6"/>
    <mergeCell ref="J4:Q4"/>
    <mergeCell ref="J19:Q19"/>
    <mergeCell ref="J7:Q7"/>
    <mergeCell ref="J8:Q8"/>
    <mergeCell ref="J9:Q9"/>
    <mergeCell ref="J10:Q10"/>
    <mergeCell ref="J18:Q18"/>
    <mergeCell ref="J57:Q57"/>
    <mergeCell ref="J51:Q51"/>
    <mergeCell ref="J45:Q45"/>
    <mergeCell ref="J46:Q46"/>
    <mergeCell ref="J44:Q44"/>
    <mergeCell ref="J56:Q56"/>
    <mergeCell ref="J52:Q52"/>
    <mergeCell ref="J55:Q55"/>
    <mergeCell ref="J48:Q48"/>
    <mergeCell ref="J49:Q49"/>
    <mergeCell ref="J50:Q50"/>
    <mergeCell ref="J53:Q53"/>
    <mergeCell ref="J54:Q54"/>
    <mergeCell ref="J47:Q47"/>
    <mergeCell ref="J42:Q42"/>
    <mergeCell ref="J43:Q43"/>
    <mergeCell ref="J33:Q33"/>
    <mergeCell ref="J20:Q20"/>
    <mergeCell ref="J27:Q27"/>
    <mergeCell ref="J30:Q30"/>
    <mergeCell ref="J28:Q28"/>
    <mergeCell ref="J29:Q29"/>
    <mergeCell ref="J34:Q34"/>
    <mergeCell ref="J39:Q39"/>
    <mergeCell ref="J41:Q41"/>
    <mergeCell ref="B38:Q38"/>
    <mergeCell ref="J36:Q36"/>
    <mergeCell ref="J35:Q35"/>
    <mergeCell ref="J31:Q31"/>
    <mergeCell ref="J32:Q32"/>
  </mergeCells>
  <conditionalFormatting sqref="G5:G6">
    <cfRule type="cellIs" dxfId="171" priority="193" operator="equal">
      <formula>"MCT"</formula>
    </cfRule>
    <cfRule type="cellIs" dxfId="170" priority="194" operator="equal">
      <formula>"MFL"</formula>
    </cfRule>
    <cfRule type="cellIs" dxfId="169" priority="195" operator="equal">
      <formula>"MOK"</formula>
    </cfRule>
  </conditionalFormatting>
  <conditionalFormatting sqref="G5:G6">
    <cfRule type="cellIs" dxfId="168" priority="186" operator="equal">
      <formula>"MNO"</formula>
    </cfRule>
  </conditionalFormatting>
  <conditionalFormatting sqref="G5:G6">
    <cfRule type="cellIs" dxfId="167" priority="184" operator="equal">
      <formula>"MNO"</formula>
    </cfRule>
  </conditionalFormatting>
  <conditionalFormatting sqref="G41:G43">
    <cfRule type="cellIs" dxfId="166" priority="165" operator="equal">
      <formula>"MSU"</formula>
    </cfRule>
    <cfRule type="cellIs" dxfId="165" priority="166" operator="equal">
      <formula>"MOD"</formula>
    </cfRule>
    <cfRule type="cellIs" dxfId="164" priority="167" operator="equal">
      <formula>"MSA"</formula>
    </cfRule>
  </conditionalFormatting>
  <conditionalFormatting sqref="G4">
    <cfRule type="cellIs" dxfId="163" priority="177" operator="equal">
      <formula>"MCT"</formula>
    </cfRule>
    <cfRule type="cellIs" dxfId="162" priority="178" operator="equal">
      <formula>"MFL"</formula>
    </cfRule>
    <cfRule type="cellIs" dxfId="161" priority="179" operator="equal">
      <formula>"MOK"</formula>
    </cfRule>
  </conditionalFormatting>
  <conditionalFormatting sqref="G40">
    <cfRule type="cellIs" dxfId="160" priority="159" operator="equal">
      <formula>"MSU"</formula>
    </cfRule>
    <cfRule type="cellIs" dxfId="159" priority="160" operator="equal">
      <formula>"MOD"</formula>
    </cfRule>
    <cfRule type="cellIs" dxfId="158" priority="161" operator="equal">
      <formula>"MSA"</formula>
    </cfRule>
  </conditionalFormatting>
  <conditionalFormatting sqref="G36">
    <cfRule type="cellIs" dxfId="157" priority="156" operator="equal">
      <formula>"MCT"</formula>
    </cfRule>
    <cfRule type="cellIs" dxfId="156" priority="157" operator="equal">
      <formula>"MFL"</formula>
    </cfRule>
    <cfRule type="cellIs" dxfId="155" priority="158" operator="equal">
      <formula>"MOK"</formula>
    </cfRule>
  </conditionalFormatting>
  <conditionalFormatting sqref="G36">
    <cfRule type="cellIs" dxfId="154" priority="155" operator="equal">
      <formula>"MNO"</formula>
    </cfRule>
  </conditionalFormatting>
  <conditionalFormatting sqref="G36">
    <cfRule type="cellIs" dxfId="153" priority="154" operator="equal">
      <formula>"MNO"</formula>
    </cfRule>
  </conditionalFormatting>
  <conditionalFormatting sqref="G7">
    <cfRule type="cellIs" dxfId="152" priority="151" operator="equal">
      <formula>"MCT"</formula>
    </cfRule>
    <cfRule type="cellIs" dxfId="151" priority="152" operator="equal">
      <formula>"MFL"</formula>
    </cfRule>
    <cfRule type="cellIs" dxfId="150" priority="153" operator="equal">
      <formula>"MOK"</formula>
    </cfRule>
  </conditionalFormatting>
  <conditionalFormatting sqref="G7">
    <cfRule type="cellIs" dxfId="149" priority="150" operator="equal">
      <formula>"MNO"</formula>
    </cfRule>
  </conditionalFormatting>
  <conditionalFormatting sqref="G7">
    <cfRule type="cellIs" dxfId="148" priority="149" operator="equal">
      <formula>"MNO"</formula>
    </cfRule>
  </conditionalFormatting>
  <conditionalFormatting sqref="G35">
    <cfRule type="cellIs" dxfId="147" priority="146" operator="equal">
      <formula>"MCT"</formula>
    </cfRule>
    <cfRule type="cellIs" dxfId="146" priority="147" operator="equal">
      <formula>"MFL"</formula>
    </cfRule>
    <cfRule type="cellIs" dxfId="145" priority="148" operator="equal">
      <formula>"MOK"</formula>
    </cfRule>
  </conditionalFormatting>
  <conditionalFormatting sqref="G35">
    <cfRule type="cellIs" dxfId="144" priority="145" operator="equal">
      <formula>"MNO"</formula>
    </cfRule>
  </conditionalFormatting>
  <conditionalFormatting sqref="G35">
    <cfRule type="cellIs" dxfId="143" priority="144" operator="equal">
      <formula>"MNO"</formula>
    </cfRule>
  </conditionalFormatting>
  <conditionalFormatting sqref="G18">
    <cfRule type="cellIs" dxfId="142" priority="141" operator="equal">
      <formula>"MCT"</formula>
    </cfRule>
    <cfRule type="cellIs" dxfId="141" priority="142" operator="equal">
      <formula>"MFL"</formula>
    </cfRule>
    <cfRule type="cellIs" dxfId="140" priority="143" operator="equal">
      <formula>"MOK"</formula>
    </cfRule>
  </conditionalFormatting>
  <conditionalFormatting sqref="G18">
    <cfRule type="cellIs" dxfId="139" priority="140" operator="equal">
      <formula>"MNO"</formula>
    </cfRule>
  </conditionalFormatting>
  <conditionalFormatting sqref="G18">
    <cfRule type="cellIs" dxfId="138" priority="139" operator="equal">
      <formula>"MNO"</formula>
    </cfRule>
  </conditionalFormatting>
  <conditionalFormatting sqref="G19">
    <cfRule type="cellIs" dxfId="137" priority="136" operator="equal">
      <formula>"MCT"</formula>
    </cfRule>
    <cfRule type="cellIs" dxfId="136" priority="137" operator="equal">
      <formula>"MFL"</formula>
    </cfRule>
    <cfRule type="cellIs" dxfId="135" priority="138" operator="equal">
      <formula>"MOK"</formula>
    </cfRule>
  </conditionalFormatting>
  <conditionalFormatting sqref="G19">
    <cfRule type="cellIs" dxfId="134" priority="135" operator="equal">
      <formula>"MNO"</formula>
    </cfRule>
  </conditionalFormatting>
  <conditionalFormatting sqref="G19">
    <cfRule type="cellIs" dxfId="133" priority="134" operator="equal">
      <formula>"MNO"</formula>
    </cfRule>
  </conditionalFormatting>
  <conditionalFormatting sqref="G20">
    <cfRule type="cellIs" dxfId="132" priority="131" operator="equal">
      <formula>"MCT"</formula>
    </cfRule>
    <cfRule type="cellIs" dxfId="131" priority="132" operator="equal">
      <formula>"MFL"</formula>
    </cfRule>
    <cfRule type="cellIs" dxfId="130" priority="133" operator="equal">
      <formula>"MOK"</formula>
    </cfRule>
  </conditionalFormatting>
  <conditionalFormatting sqref="G20">
    <cfRule type="cellIs" dxfId="129" priority="130" operator="equal">
      <formula>"MNO"</formula>
    </cfRule>
  </conditionalFormatting>
  <conditionalFormatting sqref="G20">
    <cfRule type="cellIs" dxfId="128" priority="129" operator="equal">
      <formula>"MNO"</formula>
    </cfRule>
  </conditionalFormatting>
  <conditionalFormatting sqref="G33">
    <cfRule type="cellIs" dxfId="127" priority="126" operator="equal">
      <formula>"MCT"</formula>
    </cfRule>
    <cfRule type="cellIs" dxfId="126" priority="127" operator="equal">
      <formula>"MFL"</formula>
    </cfRule>
    <cfRule type="cellIs" dxfId="125" priority="128" operator="equal">
      <formula>"MOK"</formula>
    </cfRule>
  </conditionalFormatting>
  <conditionalFormatting sqref="G33">
    <cfRule type="cellIs" dxfId="124" priority="125" operator="equal">
      <formula>"MNO"</formula>
    </cfRule>
  </conditionalFormatting>
  <conditionalFormatting sqref="G33">
    <cfRule type="cellIs" dxfId="123" priority="124" operator="equal">
      <formula>"MNO"</formula>
    </cfRule>
  </conditionalFormatting>
  <conditionalFormatting sqref="G28:G29">
    <cfRule type="cellIs" dxfId="122" priority="121" operator="equal">
      <formula>"MCT"</formula>
    </cfRule>
    <cfRule type="cellIs" dxfId="121" priority="122" operator="equal">
      <formula>"MFL"</formula>
    </cfRule>
    <cfRule type="cellIs" dxfId="120" priority="123" operator="equal">
      <formula>"MOK"</formula>
    </cfRule>
  </conditionalFormatting>
  <conditionalFormatting sqref="G28:G29">
    <cfRule type="cellIs" dxfId="119" priority="120" operator="equal">
      <formula>"MNO"</formula>
    </cfRule>
  </conditionalFormatting>
  <conditionalFormatting sqref="G28:G29">
    <cfRule type="cellIs" dxfId="118" priority="119" operator="equal">
      <formula>"MNO"</formula>
    </cfRule>
  </conditionalFormatting>
  <conditionalFormatting sqref="G21:G22">
    <cfRule type="cellIs" dxfId="117" priority="116" operator="equal">
      <formula>"MCT"</formula>
    </cfRule>
    <cfRule type="cellIs" dxfId="116" priority="117" operator="equal">
      <formula>"MFL"</formula>
    </cfRule>
    <cfRule type="cellIs" dxfId="115" priority="118" operator="equal">
      <formula>"MOK"</formula>
    </cfRule>
  </conditionalFormatting>
  <conditionalFormatting sqref="G21:G22">
    <cfRule type="cellIs" dxfId="114" priority="115" operator="equal">
      <formula>"MNO"</formula>
    </cfRule>
  </conditionalFormatting>
  <conditionalFormatting sqref="G21:G22">
    <cfRule type="cellIs" dxfId="113" priority="114" operator="equal">
      <formula>"MNO"</formula>
    </cfRule>
  </conditionalFormatting>
  <conditionalFormatting sqref="G34">
    <cfRule type="cellIs" dxfId="112" priority="111" operator="equal">
      <formula>"MCT"</formula>
    </cfRule>
    <cfRule type="cellIs" dxfId="111" priority="112" operator="equal">
      <formula>"MFL"</formula>
    </cfRule>
    <cfRule type="cellIs" dxfId="110" priority="113" operator="equal">
      <formula>"MOK"</formula>
    </cfRule>
  </conditionalFormatting>
  <conditionalFormatting sqref="G34">
    <cfRule type="cellIs" dxfId="109" priority="110" operator="equal">
      <formula>"MNO"</formula>
    </cfRule>
  </conditionalFormatting>
  <conditionalFormatting sqref="G34">
    <cfRule type="cellIs" dxfId="108" priority="109" operator="equal">
      <formula>"MNO"</formula>
    </cfRule>
  </conditionalFormatting>
  <conditionalFormatting sqref="G57">
    <cfRule type="cellIs" dxfId="107" priority="106" operator="equal">
      <formula>"MSU"</formula>
    </cfRule>
    <cfRule type="cellIs" dxfId="106" priority="107" operator="equal">
      <formula>"MOD"</formula>
    </cfRule>
    <cfRule type="cellIs" dxfId="105" priority="108" operator="equal">
      <formula>"MSA"</formula>
    </cfRule>
  </conditionalFormatting>
  <conditionalFormatting sqref="G51">
    <cfRule type="cellIs" dxfId="104" priority="103" operator="equal">
      <formula>"MSU"</formula>
    </cfRule>
    <cfRule type="cellIs" dxfId="103" priority="104" operator="equal">
      <formula>"MOD"</formula>
    </cfRule>
    <cfRule type="cellIs" dxfId="102" priority="105" operator="equal">
      <formula>"MSA"</formula>
    </cfRule>
  </conditionalFormatting>
  <conditionalFormatting sqref="G45:G46">
    <cfRule type="cellIs" dxfId="101" priority="100" operator="equal">
      <formula>"MSU"</formula>
    </cfRule>
    <cfRule type="cellIs" dxfId="100" priority="101" operator="equal">
      <formula>"MOD"</formula>
    </cfRule>
    <cfRule type="cellIs" dxfId="99" priority="102" operator="equal">
      <formula>"MSA"</formula>
    </cfRule>
  </conditionalFormatting>
  <conditionalFormatting sqref="G44">
    <cfRule type="cellIs" dxfId="98" priority="97" operator="equal">
      <formula>"MSU"</formula>
    </cfRule>
    <cfRule type="cellIs" dxfId="97" priority="98" operator="equal">
      <formula>"MOD"</formula>
    </cfRule>
    <cfRule type="cellIs" dxfId="96" priority="99" operator="equal">
      <formula>"MSA"</formula>
    </cfRule>
  </conditionalFormatting>
  <conditionalFormatting sqref="G56">
    <cfRule type="cellIs" dxfId="95" priority="94" operator="equal">
      <formula>"MSU"</formula>
    </cfRule>
    <cfRule type="cellIs" dxfId="94" priority="95" operator="equal">
      <formula>"MOD"</formula>
    </cfRule>
    <cfRule type="cellIs" dxfId="93" priority="96" operator="equal">
      <formula>"MSA"</formula>
    </cfRule>
  </conditionalFormatting>
  <conditionalFormatting sqref="G52 G55">
    <cfRule type="cellIs" dxfId="92" priority="91" operator="equal">
      <formula>"MSU"</formula>
    </cfRule>
    <cfRule type="cellIs" dxfId="91" priority="92" operator="equal">
      <formula>"MOD"</formula>
    </cfRule>
    <cfRule type="cellIs" dxfId="90" priority="93" operator="equal">
      <formula>"MSA"</formula>
    </cfRule>
  </conditionalFormatting>
  <conditionalFormatting sqref="G17">
    <cfRule type="cellIs" dxfId="89" priority="88" operator="equal">
      <formula>"MCT"</formula>
    </cfRule>
    <cfRule type="cellIs" dxfId="88" priority="89" operator="equal">
      <formula>"MFL"</formula>
    </cfRule>
    <cfRule type="cellIs" dxfId="87" priority="90" operator="equal">
      <formula>"MOK"</formula>
    </cfRule>
  </conditionalFormatting>
  <conditionalFormatting sqref="G17">
    <cfRule type="cellIs" dxfId="86" priority="87" operator="equal">
      <formula>"MNO"</formula>
    </cfRule>
  </conditionalFormatting>
  <conditionalFormatting sqref="G17">
    <cfRule type="cellIs" dxfId="85" priority="86" operator="equal">
      <formula>"MNO"</formula>
    </cfRule>
  </conditionalFormatting>
  <conditionalFormatting sqref="G8">
    <cfRule type="cellIs" dxfId="84" priority="83" operator="equal">
      <formula>"MCT"</formula>
    </cfRule>
    <cfRule type="cellIs" dxfId="83" priority="84" operator="equal">
      <formula>"MFL"</formula>
    </cfRule>
    <cfRule type="cellIs" dxfId="82" priority="85" operator="equal">
      <formula>"MOK"</formula>
    </cfRule>
  </conditionalFormatting>
  <conditionalFormatting sqref="G8">
    <cfRule type="cellIs" dxfId="81" priority="82" operator="equal">
      <formula>"MNO"</formula>
    </cfRule>
  </conditionalFormatting>
  <conditionalFormatting sqref="G8">
    <cfRule type="cellIs" dxfId="80" priority="81" operator="equal">
      <formula>"MNO"</formula>
    </cfRule>
  </conditionalFormatting>
  <conditionalFormatting sqref="G9">
    <cfRule type="cellIs" dxfId="79" priority="78" operator="equal">
      <formula>"MCT"</formula>
    </cfRule>
    <cfRule type="cellIs" dxfId="78" priority="79" operator="equal">
      <formula>"MFL"</formula>
    </cfRule>
    <cfRule type="cellIs" dxfId="77" priority="80" operator="equal">
      <formula>"MOK"</formula>
    </cfRule>
  </conditionalFormatting>
  <conditionalFormatting sqref="G9">
    <cfRule type="cellIs" dxfId="76" priority="77" operator="equal">
      <formula>"MNO"</formula>
    </cfRule>
  </conditionalFormatting>
  <conditionalFormatting sqref="G9">
    <cfRule type="cellIs" dxfId="75" priority="76" operator="equal">
      <formula>"MNO"</formula>
    </cfRule>
  </conditionalFormatting>
  <conditionalFormatting sqref="G10">
    <cfRule type="cellIs" dxfId="74" priority="73" operator="equal">
      <formula>"MCT"</formula>
    </cfRule>
    <cfRule type="cellIs" dxfId="73" priority="74" operator="equal">
      <formula>"MFL"</formula>
    </cfRule>
    <cfRule type="cellIs" dxfId="72" priority="75" operator="equal">
      <formula>"MOK"</formula>
    </cfRule>
  </conditionalFormatting>
  <conditionalFormatting sqref="G10">
    <cfRule type="cellIs" dxfId="71" priority="72" operator="equal">
      <formula>"MNO"</formula>
    </cfRule>
  </conditionalFormatting>
  <conditionalFormatting sqref="G10">
    <cfRule type="cellIs" dxfId="70" priority="71" operator="equal">
      <formula>"MNO"</formula>
    </cfRule>
  </conditionalFormatting>
  <conditionalFormatting sqref="G15">
    <cfRule type="cellIs" dxfId="69" priority="68" operator="equal">
      <formula>"MCT"</formula>
    </cfRule>
    <cfRule type="cellIs" dxfId="68" priority="69" operator="equal">
      <formula>"MFL"</formula>
    </cfRule>
    <cfRule type="cellIs" dxfId="67" priority="70" operator="equal">
      <formula>"MOK"</formula>
    </cfRule>
  </conditionalFormatting>
  <conditionalFormatting sqref="G15">
    <cfRule type="cellIs" dxfId="66" priority="67" operator="equal">
      <formula>"MNO"</formula>
    </cfRule>
  </conditionalFormatting>
  <conditionalFormatting sqref="G15">
    <cfRule type="cellIs" dxfId="65" priority="66" operator="equal">
      <formula>"MNO"</formula>
    </cfRule>
  </conditionalFormatting>
  <conditionalFormatting sqref="G13:G14">
    <cfRule type="cellIs" dxfId="64" priority="63" operator="equal">
      <formula>"MCT"</formula>
    </cfRule>
    <cfRule type="cellIs" dxfId="63" priority="64" operator="equal">
      <formula>"MFL"</formula>
    </cfRule>
    <cfRule type="cellIs" dxfId="62" priority="65" operator="equal">
      <formula>"MOK"</formula>
    </cfRule>
  </conditionalFormatting>
  <conditionalFormatting sqref="G13:G14">
    <cfRule type="cellIs" dxfId="61" priority="62" operator="equal">
      <formula>"MNO"</formula>
    </cfRule>
  </conditionalFormatting>
  <conditionalFormatting sqref="G13:G14">
    <cfRule type="cellIs" dxfId="60" priority="61" operator="equal">
      <formula>"MNO"</formula>
    </cfRule>
  </conditionalFormatting>
  <conditionalFormatting sqref="G11:G12">
    <cfRule type="cellIs" dxfId="59" priority="58" operator="equal">
      <formula>"MCT"</formula>
    </cfRule>
    <cfRule type="cellIs" dxfId="58" priority="59" operator="equal">
      <formula>"MFL"</formula>
    </cfRule>
    <cfRule type="cellIs" dxfId="57" priority="60" operator="equal">
      <formula>"MOK"</formula>
    </cfRule>
  </conditionalFormatting>
  <conditionalFormatting sqref="G11:G12">
    <cfRule type="cellIs" dxfId="56" priority="57" operator="equal">
      <formula>"MNO"</formula>
    </cfRule>
  </conditionalFormatting>
  <conditionalFormatting sqref="G11:G12">
    <cfRule type="cellIs" dxfId="55" priority="56" operator="equal">
      <formula>"MNO"</formula>
    </cfRule>
  </conditionalFormatting>
  <conditionalFormatting sqref="G16">
    <cfRule type="cellIs" dxfId="54" priority="53" operator="equal">
      <formula>"MCT"</formula>
    </cfRule>
    <cfRule type="cellIs" dxfId="53" priority="54" operator="equal">
      <formula>"MFL"</formula>
    </cfRule>
    <cfRule type="cellIs" dxfId="52" priority="55" operator="equal">
      <formula>"MOK"</formula>
    </cfRule>
  </conditionalFormatting>
  <conditionalFormatting sqref="G16">
    <cfRule type="cellIs" dxfId="51" priority="52" operator="equal">
      <formula>"MNO"</formula>
    </cfRule>
  </conditionalFormatting>
  <conditionalFormatting sqref="G16">
    <cfRule type="cellIs" dxfId="50" priority="51" operator="equal">
      <formula>"MNO"</formula>
    </cfRule>
  </conditionalFormatting>
  <conditionalFormatting sqref="G27">
    <cfRule type="cellIs" dxfId="49" priority="48" operator="equal">
      <formula>"MCT"</formula>
    </cfRule>
    <cfRule type="cellIs" dxfId="48" priority="49" operator="equal">
      <formula>"MFL"</formula>
    </cfRule>
    <cfRule type="cellIs" dxfId="47" priority="50" operator="equal">
      <formula>"MOK"</formula>
    </cfRule>
  </conditionalFormatting>
  <conditionalFormatting sqref="G27">
    <cfRule type="cellIs" dxfId="46" priority="47" operator="equal">
      <formula>"MNO"</formula>
    </cfRule>
  </conditionalFormatting>
  <conditionalFormatting sqref="G27">
    <cfRule type="cellIs" dxfId="45" priority="46" operator="equal">
      <formula>"MNO"</formula>
    </cfRule>
  </conditionalFormatting>
  <conditionalFormatting sqref="G25">
    <cfRule type="cellIs" dxfId="44" priority="43" operator="equal">
      <formula>"MCT"</formula>
    </cfRule>
    <cfRule type="cellIs" dxfId="43" priority="44" operator="equal">
      <formula>"MFL"</formula>
    </cfRule>
    <cfRule type="cellIs" dxfId="42" priority="45" operator="equal">
      <formula>"MOK"</formula>
    </cfRule>
  </conditionalFormatting>
  <conditionalFormatting sqref="G25">
    <cfRule type="cellIs" dxfId="41" priority="42" operator="equal">
      <formula>"MNO"</formula>
    </cfRule>
  </conditionalFormatting>
  <conditionalFormatting sqref="G25">
    <cfRule type="cellIs" dxfId="40" priority="41" operator="equal">
      <formula>"MNO"</formula>
    </cfRule>
  </conditionalFormatting>
  <conditionalFormatting sqref="G23:G24">
    <cfRule type="cellIs" dxfId="39" priority="38" operator="equal">
      <formula>"MCT"</formula>
    </cfRule>
    <cfRule type="cellIs" dxfId="38" priority="39" operator="equal">
      <formula>"MFL"</formula>
    </cfRule>
    <cfRule type="cellIs" dxfId="37" priority="40" operator="equal">
      <formula>"MOK"</formula>
    </cfRule>
  </conditionalFormatting>
  <conditionalFormatting sqref="G23:G24">
    <cfRule type="cellIs" dxfId="36" priority="37" operator="equal">
      <formula>"MNO"</formula>
    </cfRule>
  </conditionalFormatting>
  <conditionalFormatting sqref="G23:G24">
    <cfRule type="cellIs" dxfId="35" priority="36" operator="equal">
      <formula>"MNO"</formula>
    </cfRule>
  </conditionalFormatting>
  <conditionalFormatting sqref="G26">
    <cfRule type="cellIs" dxfId="34" priority="33" operator="equal">
      <formula>"MCT"</formula>
    </cfRule>
    <cfRule type="cellIs" dxfId="33" priority="34" operator="equal">
      <formula>"MFL"</formula>
    </cfRule>
    <cfRule type="cellIs" dxfId="32" priority="35" operator="equal">
      <formula>"MOK"</formula>
    </cfRule>
  </conditionalFormatting>
  <conditionalFormatting sqref="G26">
    <cfRule type="cellIs" dxfId="31" priority="32" operator="equal">
      <formula>"MNO"</formula>
    </cfRule>
  </conditionalFormatting>
  <conditionalFormatting sqref="G26">
    <cfRule type="cellIs" dxfId="30" priority="31" operator="equal">
      <formula>"MNO"</formula>
    </cfRule>
  </conditionalFormatting>
  <conditionalFormatting sqref="G32">
    <cfRule type="cellIs" dxfId="29" priority="28" operator="equal">
      <formula>"MCT"</formula>
    </cfRule>
    <cfRule type="cellIs" dxfId="28" priority="29" operator="equal">
      <formula>"MFL"</formula>
    </cfRule>
    <cfRule type="cellIs" dxfId="27" priority="30" operator="equal">
      <formula>"MOK"</formula>
    </cfRule>
  </conditionalFormatting>
  <conditionalFormatting sqref="G32">
    <cfRule type="cellIs" dxfId="26" priority="27" operator="equal">
      <formula>"MNO"</formula>
    </cfRule>
  </conditionalFormatting>
  <conditionalFormatting sqref="G32">
    <cfRule type="cellIs" dxfId="25" priority="26" operator="equal">
      <formula>"MNO"</formula>
    </cfRule>
  </conditionalFormatting>
  <conditionalFormatting sqref="G30">
    <cfRule type="cellIs" dxfId="24" priority="23" operator="equal">
      <formula>"MCT"</formula>
    </cfRule>
    <cfRule type="cellIs" dxfId="23" priority="24" operator="equal">
      <formula>"MFL"</formula>
    </cfRule>
    <cfRule type="cellIs" dxfId="22" priority="25" operator="equal">
      <formula>"MOK"</formula>
    </cfRule>
  </conditionalFormatting>
  <conditionalFormatting sqref="G30">
    <cfRule type="cellIs" dxfId="21" priority="22" operator="equal">
      <formula>"MNO"</formula>
    </cfRule>
  </conditionalFormatting>
  <conditionalFormatting sqref="G30">
    <cfRule type="cellIs" dxfId="20" priority="21" operator="equal">
      <formula>"MNO"</formula>
    </cfRule>
  </conditionalFormatting>
  <conditionalFormatting sqref="G31">
    <cfRule type="cellIs" dxfId="19" priority="18" operator="equal">
      <formula>"MCT"</formula>
    </cfRule>
    <cfRule type="cellIs" dxfId="18" priority="19" operator="equal">
      <formula>"MFL"</formula>
    </cfRule>
    <cfRule type="cellIs" dxfId="17" priority="20" operator="equal">
      <formula>"MOK"</formula>
    </cfRule>
  </conditionalFormatting>
  <conditionalFormatting sqref="G31">
    <cfRule type="cellIs" dxfId="16" priority="17" operator="equal">
      <formula>"MNO"</formula>
    </cfRule>
  </conditionalFormatting>
  <conditionalFormatting sqref="G31">
    <cfRule type="cellIs" dxfId="15" priority="16" operator="equal">
      <formula>"MNO"</formula>
    </cfRule>
  </conditionalFormatting>
  <conditionalFormatting sqref="G47">
    <cfRule type="cellIs" dxfId="14" priority="13" operator="equal">
      <formula>"MSU"</formula>
    </cfRule>
    <cfRule type="cellIs" dxfId="13" priority="14" operator="equal">
      <formula>"MOD"</formula>
    </cfRule>
    <cfRule type="cellIs" dxfId="12" priority="15" operator="equal">
      <formula>"MSA"</formula>
    </cfRule>
  </conditionalFormatting>
  <conditionalFormatting sqref="G50">
    <cfRule type="cellIs" dxfId="11" priority="10" operator="equal">
      <formula>"MSU"</formula>
    </cfRule>
    <cfRule type="cellIs" dxfId="10" priority="11" operator="equal">
      <formula>"MOD"</formula>
    </cfRule>
    <cfRule type="cellIs" dxfId="9" priority="12" operator="equal">
      <formula>"MSA"</formula>
    </cfRule>
  </conditionalFormatting>
  <conditionalFormatting sqref="G48:G49">
    <cfRule type="cellIs" dxfId="8" priority="7" operator="equal">
      <formula>"MSU"</formula>
    </cfRule>
    <cfRule type="cellIs" dxfId="7" priority="8" operator="equal">
      <formula>"MOD"</formula>
    </cfRule>
    <cfRule type="cellIs" dxfId="6" priority="9" operator="equal">
      <formula>"MSA"</formula>
    </cfRule>
  </conditionalFormatting>
  <conditionalFormatting sqref="G54">
    <cfRule type="cellIs" dxfId="5" priority="4" operator="equal">
      <formula>"MSU"</formula>
    </cfRule>
    <cfRule type="cellIs" dxfId="4" priority="5" operator="equal">
      <formula>"MOD"</formula>
    </cfRule>
    <cfRule type="cellIs" dxfId="3" priority="6" operator="equal">
      <formula>"MSA"</formula>
    </cfRule>
  </conditionalFormatting>
  <conditionalFormatting sqref="G53">
    <cfRule type="cellIs" dxfId="2" priority="1" operator="equal">
      <formula>"MSU"</formula>
    </cfRule>
    <cfRule type="cellIs" dxfId="1" priority="2" operator="equal">
      <formula>"MOD"</formula>
    </cfRule>
    <cfRule type="cellIs" dxfId="0" priority="3" operator="equal">
      <formula>"MSA"</formula>
    </cfRule>
  </conditionalFormatting>
  <hyperlinks>
    <hyperlink ref="J8" r:id="rId1" xr:uid="{A778C30B-0D63-FC4B-80E8-2F679E85305E}"/>
    <hyperlink ref="J9" r:id="rId2" xr:uid="{AB982F77-B0AB-0F46-B008-C77F38208CDB}"/>
    <hyperlink ref="J10" r:id="rId3" xr:uid="{AF057F25-7591-9648-996E-02F40DB53E7B}"/>
    <hyperlink ref="J11" r:id="rId4" xr:uid="{43D121EB-9441-F34F-805A-4A44ADE65FE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8"/>
  <sheetViews>
    <sheetView workbookViewId="0">
      <selection activeCell="A28" sqref="A28"/>
    </sheetView>
  </sheetViews>
  <sheetFormatPr defaultColWidth="8.77734375" defaultRowHeight="14.4" x14ac:dyDescent="0.3"/>
  <cols>
    <col min="2" max="2" width="11.44140625" customWidth="1"/>
    <col min="8" max="8" width="13.77734375" customWidth="1"/>
  </cols>
  <sheetData>
    <row r="2" spans="2:15" x14ac:dyDescent="0.3">
      <c r="B2" s="63" t="s">
        <v>77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2:15" x14ac:dyDescent="0.3">
      <c r="B3" s="1" t="s">
        <v>78</v>
      </c>
      <c r="C3" s="99" t="s">
        <v>79</v>
      </c>
      <c r="D3" s="99"/>
      <c r="E3" s="99"/>
      <c r="F3" s="99"/>
      <c r="G3" s="99"/>
      <c r="H3" s="99"/>
      <c r="I3" s="98" t="s">
        <v>80</v>
      </c>
      <c r="J3" s="99"/>
      <c r="K3" s="99"/>
      <c r="L3" s="99"/>
      <c r="M3" s="99"/>
      <c r="N3" s="99"/>
      <c r="O3" s="114"/>
    </row>
    <row r="4" spans="2:15" ht="45" customHeight="1" x14ac:dyDescent="0.3">
      <c r="B4" s="16"/>
      <c r="C4" s="115"/>
      <c r="D4" s="116"/>
      <c r="E4" s="116"/>
      <c r="F4" s="116"/>
      <c r="G4" s="116"/>
      <c r="H4" s="117"/>
      <c r="I4" s="115"/>
      <c r="J4" s="116"/>
      <c r="K4" s="116"/>
      <c r="L4" s="116"/>
      <c r="M4" s="116"/>
      <c r="N4" s="116"/>
      <c r="O4" s="117"/>
    </row>
    <row r="6" spans="2:15" x14ac:dyDescent="0.3">
      <c r="B6" s="24" t="s">
        <v>78</v>
      </c>
      <c r="C6" s="66" t="s">
        <v>81</v>
      </c>
      <c r="D6" s="66"/>
      <c r="E6" s="66"/>
      <c r="F6" s="66"/>
      <c r="G6" s="66"/>
      <c r="H6" s="66"/>
      <c r="I6" s="67" t="s">
        <v>80</v>
      </c>
      <c r="J6" s="66"/>
      <c r="K6" s="66"/>
      <c r="L6" s="66"/>
      <c r="M6" s="66"/>
      <c r="N6" s="66"/>
      <c r="O6" s="68"/>
    </row>
    <row r="7" spans="2:15" ht="45" customHeight="1" x14ac:dyDescent="0.3">
      <c r="B7" s="16"/>
      <c r="C7" s="115"/>
      <c r="D7" s="116"/>
      <c r="E7" s="116"/>
      <c r="F7" s="116"/>
      <c r="G7" s="116"/>
      <c r="H7" s="117"/>
      <c r="I7" s="115"/>
      <c r="J7" s="116"/>
      <c r="K7" s="116"/>
      <c r="L7" s="116"/>
      <c r="M7" s="116"/>
      <c r="N7" s="116"/>
      <c r="O7" s="117"/>
    </row>
    <row r="9" spans="2:15" x14ac:dyDescent="0.3">
      <c r="B9" s="25" t="s">
        <v>78</v>
      </c>
      <c r="C9" s="78" t="s">
        <v>82</v>
      </c>
      <c r="D9" s="78"/>
      <c r="E9" s="78"/>
      <c r="F9" s="78"/>
      <c r="G9" s="78"/>
      <c r="H9" s="78"/>
      <c r="I9" s="79" t="s">
        <v>80</v>
      </c>
      <c r="J9" s="78"/>
      <c r="K9" s="78"/>
      <c r="L9" s="78"/>
      <c r="M9" s="78"/>
      <c r="N9" s="78"/>
      <c r="O9" s="80"/>
    </row>
    <row r="10" spans="2:15" ht="45" customHeight="1" x14ac:dyDescent="0.3">
      <c r="B10" s="16"/>
      <c r="C10" s="115"/>
      <c r="D10" s="116"/>
      <c r="E10" s="116"/>
      <c r="F10" s="116"/>
      <c r="G10" s="116"/>
      <c r="H10" s="117"/>
      <c r="I10" s="115"/>
      <c r="J10" s="116"/>
      <c r="K10" s="116"/>
      <c r="L10" s="116"/>
      <c r="M10" s="116"/>
      <c r="N10" s="116"/>
      <c r="O10" s="117"/>
    </row>
    <row r="12" spans="2:15" x14ac:dyDescent="0.3">
      <c r="B12" s="27" t="s">
        <v>78</v>
      </c>
      <c r="C12" s="90" t="s">
        <v>83</v>
      </c>
      <c r="D12" s="90"/>
      <c r="E12" s="90"/>
      <c r="F12" s="90"/>
      <c r="G12" s="90"/>
      <c r="H12" s="90"/>
      <c r="I12" s="91" t="s">
        <v>80</v>
      </c>
      <c r="J12" s="90"/>
      <c r="K12" s="90"/>
      <c r="L12" s="90"/>
      <c r="M12" s="90"/>
      <c r="N12" s="90"/>
      <c r="O12" s="92"/>
    </row>
    <row r="13" spans="2:15" ht="45" customHeight="1" x14ac:dyDescent="0.3">
      <c r="B13" s="16"/>
      <c r="C13" s="115"/>
      <c r="D13" s="116"/>
      <c r="E13" s="116"/>
      <c r="F13" s="116"/>
      <c r="G13" s="116"/>
      <c r="H13" s="117"/>
      <c r="I13" s="115"/>
      <c r="J13" s="116"/>
      <c r="K13" s="116"/>
      <c r="L13" s="116"/>
      <c r="M13" s="116"/>
      <c r="N13" s="116"/>
      <c r="O13" s="117"/>
    </row>
    <row r="15" spans="2:15" x14ac:dyDescent="0.3">
      <c r="B15" s="26" t="s">
        <v>78</v>
      </c>
      <c r="C15" s="84" t="s">
        <v>84</v>
      </c>
      <c r="D15" s="84"/>
      <c r="E15" s="84"/>
      <c r="F15" s="84"/>
      <c r="G15" s="84"/>
      <c r="H15" s="84"/>
      <c r="I15" s="85" t="s">
        <v>80</v>
      </c>
      <c r="J15" s="84"/>
      <c r="K15" s="84"/>
      <c r="L15" s="84"/>
      <c r="M15" s="84"/>
      <c r="N15" s="84"/>
      <c r="O15" s="86"/>
    </row>
    <row r="16" spans="2:15" ht="45" customHeight="1" x14ac:dyDescent="0.3">
      <c r="B16" s="16"/>
      <c r="C16" s="115"/>
      <c r="D16" s="116"/>
      <c r="E16" s="116"/>
      <c r="F16" s="116"/>
      <c r="G16" s="116"/>
      <c r="H16" s="117"/>
      <c r="I16" s="115"/>
      <c r="J16" s="116"/>
      <c r="K16" s="116"/>
      <c r="L16" s="116"/>
      <c r="M16" s="116"/>
      <c r="N16" s="116"/>
      <c r="O16" s="117"/>
    </row>
    <row r="18" spans="2:15" x14ac:dyDescent="0.3">
      <c r="B18" s="1" t="s">
        <v>78</v>
      </c>
      <c r="C18" s="99" t="s">
        <v>85</v>
      </c>
      <c r="D18" s="99"/>
      <c r="E18" s="99"/>
      <c r="F18" s="99"/>
      <c r="G18" s="99"/>
      <c r="H18" s="99"/>
      <c r="I18" s="98" t="s">
        <v>80</v>
      </c>
      <c r="J18" s="99"/>
      <c r="K18" s="99"/>
      <c r="L18" s="99"/>
      <c r="M18" s="99"/>
      <c r="N18" s="99"/>
      <c r="O18" s="114"/>
    </row>
    <row r="19" spans="2:15" ht="45" customHeight="1" x14ac:dyDescent="0.3">
      <c r="B19" s="16"/>
      <c r="C19" s="115"/>
      <c r="D19" s="116"/>
      <c r="E19" s="116"/>
      <c r="F19" s="116"/>
      <c r="G19" s="116"/>
      <c r="H19" s="117"/>
      <c r="I19" s="115"/>
      <c r="J19" s="116"/>
      <c r="K19" s="116"/>
      <c r="L19" s="116"/>
      <c r="M19" s="116"/>
      <c r="N19" s="116"/>
      <c r="O19" s="117"/>
    </row>
    <row r="21" spans="2:15" x14ac:dyDescent="0.3">
      <c r="B21" s="24" t="s">
        <v>78</v>
      </c>
      <c r="C21" s="66" t="s">
        <v>86</v>
      </c>
      <c r="D21" s="66"/>
      <c r="E21" s="66"/>
      <c r="F21" s="66"/>
      <c r="G21" s="66"/>
      <c r="H21" s="66"/>
      <c r="I21" s="67" t="s">
        <v>80</v>
      </c>
      <c r="J21" s="66"/>
      <c r="K21" s="66"/>
      <c r="L21" s="66"/>
      <c r="M21" s="66"/>
      <c r="N21" s="66"/>
      <c r="O21" s="68"/>
    </row>
    <row r="22" spans="2:15" ht="45" customHeight="1" x14ac:dyDescent="0.3">
      <c r="B22" s="16"/>
      <c r="C22" s="115"/>
      <c r="D22" s="116"/>
      <c r="E22" s="116"/>
      <c r="F22" s="116"/>
      <c r="G22" s="116"/>
      <c r="H22" s="117"/>
      <c r="I22" s="115"/>
      <c r="J22" s="116"/>
      <c r="K22" s="116"/>
      <c r="L22" s="116"/>
      <c r="M22" s="116"/>
      <c r="N22" s="116"/>
      <c r="O22" s="117"/>
    </row>
    <row r="24" spans="2:15" x14ac:dyDescent="0.3">
      <c r="B24" s="25" t="s">
        <v>78</v>
      </c>
      <c r="C24" s="78" t="s">
        <v>87</v>
      </c>
      <c r="D24" s="78"/>
      <c r="E24" s="78"/>
      <c r="F24" s="78"/>
      <c r="G24" s="78"/>
      <c r="H24" s="78"/>
      <c r="I24" s="79" t="s">
        <v>80</v>
      </c>
      <c r="J24" s="78"/>
      <c r="K24" s="78"/>
      <c r="L24" s="78"/>
      <c r="M24" s="78"/>
      <c r="N24" s="78"/>
      <c r="O24" s="80"/>
    </row>
    <row r="25" spans="2:15" ht="45" customHeight="1" x14ac:dyDescent="0.3">
      <c r="B25" s="16"/>
      <c r="C25" s="115"/>
      <c r="D25" s="116"/>
      <c r="E25" s="116"/>
      <c r="F25" s="116"/>
      <c r="G25" s="116"/>
      <c r="H25" s="117"/>
      <c r="I25" s="115"/>
      <c r="J25" s="116"/>
      <c r="K25" s="116"/>
      <c r="L25" s="116"/>
      <c r="M25" s="116"/>
      <c r="N25" s="116"/>
      <c r="O25" s="117"/>
    </row>
    <row r="27" spans="2:15" x14ac:dyDescent="0.3">
      <c r="B27" s="27" t="s">
        <v>78</v>
      </c>
      <c r="C27" s="90" t="s">
        <v>88</v>
      </c>
      <c r="D27" s="90"/>
      <c r="E27" s="90"/>
      <c r="F27" s="90"/>
      <c r="G27" s="90"/>
      <c r="H27" s="90"/>
      <c r="I27" s="91" t="s">
        <v>80</v>
      </c>
      <c r="J27" s="90"/>
      <c r="K27" s="90"/>
      <c r="L27" s="90"/>
      <c r="M27" s="90"/>
      <c r="N27" s="90"/>
      <c r="O27" s="92"/>
    </row>
    <row r="28" spans="2:15" ht="45" customHeight="1" x14ac:dyDescent="0.3">
      <c r="B28" s="16"/>
      <c r="C28" s="115"/>
      <c r="D28" s="116"/>
      <c r="E28" s="116"/>
      <c r="F28" s="116"/>
      <c r="G28" s="116"/>
      <c r="H28" s="117"/>
      <c r="I28" s="115"/>
      <c r="J28" s="116"/>
      <c r="K28" s="116"/>
      <c r="L28" s="116"/>
      <c r="M28" s="116"/>
      <c r="N28" s="116"/>
      <c r="O28" s="117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2020-06-24T08:48:21Z</dcterms:created>
  <dcterms:modified xsi:type="dcterms:W3CDTF">2021-03-04T12:52:10Z</dcterms:modified>
  <cp:category/>
  <cp:contentStatus/>
</cp:coreProperties>
</file>