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files\excel\PMB\T1 Resources Meeting\"/>
    </mc:Choice>
  </mc:AlternateContent>
  <bookViews>
    <workbookView xWindow="690" yWindow="585" windowWidth="24180" windowHeight="11235" tabRatio="234"/>
  </bookViews>
  <sheets>
    <sheet name="2018" sheetId="1" r:id="rId1"/>
    <sheet name="Sheet1" sheetId="2" r:id="rId2"/>
  </sheets>
  <definedNames>
    <definedName name="_xlnm.Print_Area" localSheetId="0">'2018'!$B$1:$W$108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0" i="1" l="1"/>
  <c r="B32" i="1"/>
  <c r="H96" i="1" l="1"/>
  <c r="G96" i="1"/>
  <c r="D96" i="1"/>
  <c r="H92" i="1"/>
  <c r="G92" i="1"/>
  <c r="F92" i="1"/>
  <c r="E92" i="1"/>
  <c r="D92" i="1"/>
  <c r="H91" i="1"/>
  <c r="G91" i="1"/>
  <c r="F91" i="1"/>
  <c r="F96" i="1" s="1"/>
  <c r="E91" i="1"/>
  <c r="E96" i="1" s="1"/>
  <c r="D91" i="1"/>
  <c r="E55" i="1"/>
  <c r="D55" i="1"/>
  <c r="C55" i="1"/>
  <c r="E54" i="1"/>
  <c r="E60" i="1" s="1"/>
  <c r="D54" i="1"/>
  <c r="D60" i="1" s="1"/>
  <c r="C54" i="1"/>
  <c r="C60" i="1" s="1"/>
  <c r="E46" i="1"/>
  <c r="D46" i="1"/>
  <c r="C46" i="1"/>
  <c r="E45" i="1"/>
  <c r="D45" i="1"/>
  <c r="C45" i="1"/>
  <c r="E44" i="1"/>
  <c r="D44" i="1"/>
  <c r="C44" i="1"/>
  <c r="E43" i="1"/>
  <c r="D43" i="1"/>
  <c r="C43" i="1"/>
  <c r="G66" i="1"/>
  <c r="H65" i="1"/>
  <c r="G65" i="1"/>
  <c r="F65" i="1"/>
  <c r="G64" i="1"/>
  <c r="F64" i="1"/>
  <c r="H61" i="1"/>
  <c r="H66" i="1" s="1"/>
  <c r="G61" i="1"/>
  <c r="F61" i="1"/>
  <c r="H60" i="1"/>
  <c r="G60" i="1"/>
  <c r="F60" i="1"/>
  <c r="H55" i="1"/>
  <c r="G55" i="1"/>
  <c r="F55" i="1"/>
  <c r="H54" i="1"/>
  <c r="G54" i="1"/>
  <c r="F54" i="1"/>
  <c r="F66" i="1" s="1"/>
  <c r="H46" i="1"/>
  <c r="G46" i="1"/>
  <c r="F46" i="1"/>
  <c r="H45" i="1"/>
  <c r="G45" i="1"/>
  <c r="F45" i="1"/>
  <c r="H44" i="1"/>
  <c r="G44" i="1"/>
  <c r="F44" i="1"/>
  <c r="H43" i="1"/>
  <c r="G43" i="1"/>
  <c r="F43" i="1"/>
  <c r="G26" i="1"/>
  <c r="H22" i="1"/>
  <c r="G22" i="1"/>
  <c r="F22" i="1"/>
  <c r="H21" i="1"/>
  <c r="G21" i="1"/>
  <c r="F21" i="1"/>
  <c r="H20" i="1"/>
  <c r="H26" i="1" s="1"/>
  <c r="G20" i="1"/>
  <c r="F20" i="1"/>
  <c r="F26" i="1" s="1"/>
  <c r="H64" i="1" l="1"/>
  <c r="E22" i="1" l="1"/>
  <c r="D22" i="1"/>
  <c r="D5" i="2" l="1"/>
  <c r="D6" i="2"/>
  <c r="D7" i="2"/>
  <c r="D4" i="2"/>
  <c r="B5" i="2"/>
  <c r="B6" i="2"/>
  <c r="B7" i="2"/>
  <c r="B4" i="2"/>
  <c r="C5" i="2"/>
  <c r="C6" i="2"/>
  <c r="C7" i="2"/>
  <c r="C4" i="2"/>
  <c r="A5" i="2"/>
  <c r="A6" i="2"/>
  <c r="A7" i="2"/>
  <c r="A4" i="2"/>
  <c r="D20" i="1"/>
  <c r="D26" i="1" s="1"/>
  <c r="E20" i="1"/>
  <c r="E26" i="1" s="1"/>
  <c r="D21" i="1"/>
  <c r="E21" i="1"/>
  <c r="C9" i="2" l="1"/>
  <c r="D9" i="2"/>
  <c r="B9" i="2"/>
</calcChain>
</file>

<file path=xl/comments1.xml><?xml version="1.0" encoding="utf-8"?>
<comments xmlns="http://schemas.openxmlformats.org/spreadsheetml/2006/main">
  <authors>
    <author>Peter Gronbech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Let's make this average of last three months data 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Larger than deployed??</t>
        </r>
      </text>
    </comment>
  </commentList>
</comments>
</file>

<file path=xl/sharedStrings.xml><?xml version="1.0" encoding="utf-8"?>
<sst xmlns="http://schemas.openxmlformats.org/spreadsheetml/2006/main" count="93" uniqueCount="74">
  <si>
    <t>CPU (HEPSPEC06)</t>
  </si>
  <si>
    <t>ALICE</t>
  </si>
  <si>
    <t>ATLAS</t>
  </si>
  <si>
    <t>CMS</t>
  </si>
  <si>
    <t>LHCb</t>
  </si>
  <si>
    <t>ILC</t>
  </si>
  <si>
    <t>MICE</t>
  </si>
  <si>
    <t>T2K</t>
  </si>
  <si>
    <t>Pheno</t>
  </si>
  <si>
    <t>SNO+</t>
  </si>
  <si>
    <t>Dteam/Ops</t>
  </si>
  <si>
    <t>Other</t>
  </si>
  <si>
    <t>TOTAL</t>
  </si>
  <si>
    <t>Fabric</t>
  </si>
  <si>
    <t xml:space="preserve">Reserve </t>
  </si>
  <si>
    <t>CURR CAPACITY</t>
  </si>
  <si>
    <t>HEADROOM</t>
  </si>
  <si>
    <t>DISK(TeraBytes)</t>
  </si>
  <si>
    <t>TAPE(TeraBytes)</t>
  </si>
  <si>
    <t>Notes:</t>
  </si>
  <si>
    <t>enmr</t>
  </si>
  <si>
    <t>1. WLCG pledges to be taken from REBUS database at http://gstat-wlcg.cern.ch/apps/pledges/resources/ when available after October C-RRB</t>
  </si>
  <si>
    <t>DiRAC</t>
  </si>
  <si>
    <t>UK-T0</t>
  </si>
  <si>
    <t>MOBRAIN</t>
  </si>
  <si>
    <t>DEAP3600</t>
  </si>
  <si>
    <t>Nuclear Physics</t>
  </si>
  <si>
    <t>CPU</t>
  </si>
  <si>
    <t>DISK</t>
  </si>
  <si>
    <t>TAPE</t>
  </si>
  <si>
    <t>Total</t>
  </si>
  <si>
    <t>HS06</t>
  </si>
  <si>
    <t>TB</t>
  </si>
  <si>
    <t xml:space="preserve">LCG Total </t>
  </si>
  <si>
    <t>Grand Total Capacity</t>
  </si>
  <si>
    <t>ALICE CASTOR</t>
  </si>
  <si>
    <t>ALICE Echo</t>
  </si>
  <si>
    <t>ATLAS CASTOR</t>
  </si>
  <si>
    <t>ATLAS Echo</t>
  </si>
  <si>
    <t>CMS Echo</t>
  </si>
  <si>
    <t>CMS CASTOR</t>
  </si>
  <si>
    <t>LHCb Echo</t>
  </si>
  <si>
    <t>LHCb CASTOR</t>
  </si>
  <si>
    <t>ALICE Total</t>
  </si>
  <si>
    <t>ATLAS Total</t>
  </si>
  <si>
    <t>CMS Total</t>
  </si>
  <si>
    <t>LHCb Total</t>
  </si>
  <si>
    <t>Echo CURR CAPACITY</t>
  </si>
  <si>
    <t>Echo HEADROOM</t>
  </si>
  <si>
    <t>CURR CASTOR CAPACITY</t>
  </si>
  <si>
    <t>CASTOR HEADROOM</t>
  </si>
  <si>
    <t>CASTOR TOTAL</t>
  </si>
  <si>
    <t>Total Headroom</t>
  </si>
  <si>
    <t>Castor Tape buffer (Echo)</t>
  </si>
  <si>
    <t>S3 testing for all VO (Echo)</t>
  </si>
  <si>
    <t>Castor Tape buffer (Castor)</t>
  </si>
  <si>
    <t>SOLID</t>
  </si>
  <si>
    <t>NA62</t>
  </si>
  <si>
    <t>LIGO(echo)</t>
  </si>
  <si>
    <t>Echo TOTAL Allocated</t>
  </si>
  <si>
    <t>Sum of Non-LHC</t>
  </si>
  <si>
    <t>DUNE??</t>
  </si>
  <si>
    <t>LCG Total 2018</t>
  </si>
  <si>
    <t>LCG Total 2019</t>
  </si>
  <si>
    <t>Jul 18 Alloc</t>
  </si>
  <si>
    <t>Jul-Sep Av Used/month</t>
  </si>
  <si>
    <t>GRIDPP - UK Tier 1 Experiment Requests: 2019</t>
  </si>
  <si>
    <t>UK Tier 1 Requests  - 2019</t>
  </si>
  <si>
    <t>NA62??</t>
  </si>
  <si>
    <t>IRIS</t>
  </si>
  <si>
    <t>Dec 18
deploy</t>
  </si>
  <si>
    <t>Dec 18 Used</t>
  </si>
  <si>
    <t>Dec 18 Alloc</t>
  </si>
  <si>
    <t>DUNE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</si>
</sst>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rgb="FF660066"/>
      <name val="Arial"/>
      <family val="2"/>
    </font>
    <font>
      <sz val="10"/>
      <color rgb="FFC00000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CCFF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gray0625">
        <bgColor rgb="FFCCFFCC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theme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theme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theme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/>
      <top style="thick">
        <color theme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theme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0" fontId="0" fillId="0" borderId="0" xfId="0" applyAlignment="1"/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Fill="1" applyBorder="1" applyAlignment="1"/>
    <xf numFmtId="0" fontId="3" fillId="0" borderId="0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4" borderId="6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center" wrapText="1"/>
    </xf>
    <xf numFmtId="17" fontId="6" fillId="5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0" xfId="0" applyFont="1" applyBorder="1"/>
    <xf numFmtId="0" fontId="7" fillId="4" borderId="10" xfId="0" applyFont="1" applyFill="1" applyBorder="1"/>
    <xf numFmtId="164" fontId="1" fillId="0" borderId="11" xfId="0" applyNumberFormat="1" applyFont="1" applyFill="1" applyBorder="1"/>
    <xf numFmtId="0" fontId="8" fillId="0" borderId="12" xfId="0" applyNumberFormat="1" applyFont="1" applyFill="1" applyBorder="1"/>
    <xf numFmtId="0" fontId="0" fillId="0" borderId="0" xfId="0" applyBorder="1"/>
    <xf numFmtId="0" fontId="7" fillId="0" borderId="21" xfId="0" applyFont="1" applyBorder="1"/>
    <xf numFmtId="0" fontId="7" fillId="4" borderId="21" xfId="0" applyFont="1" applyFill="1" applyBorder="1"/>
    <xf numFmtId="1" fontId="1" fillId="7" borderId="28" xfId="0" applyNumberFormat="1" applyFont="1" applyFill="1" applyBorder="1"/>
    <xf numFmtId="1" fontId="1" fillId="3" borderId="28" xfId="0" applyNumberFormat="1" applyFont="1" applyFill="1" applyBorder="1"/>
    <xf numFmtId="0" fontId="11" fillId="0" borderId="21" xfId="0" applyFont="1" applyBorder="1"/>
    <xf numFmtId="0" fontId="11" fillId="4" borderId="21" xfId="0" applyFont="1" applyFill="1" applyBorder="1"/>
    <xf numFmtId="0" fontId="1" fillId="0" borderId="23" xfId="0" applyFont="1" applyBorder="1"/>
    <xf numFmtId="0" fontId="8" fillId="0" borderId="23" xfId="0" applyFont="1" applyBorder="1"/>
    <xf numFmtId="0" fontId="13" fillId="0" borderId="21" xfId="0" applyFont="1" applyBorder="1"/>
    <xf numFmtId="0" fontId="13" fillId="4" borderId="21" xfId="0" applyFont="1" applyFill="1" applyBorder="1"/>
    <xf numFmtId="0" fontId="14" fillId="0" borderId="23" xfId="0" applyFont="1" applyFill="1" applyBorder="1"/>
    <xf numFmtId="0" fontId="14" fillId="0" borderId="27" xfId="0" applyFont="1" applyFill="1" applyBorder="1"/>
    <xf numFmtId="0" fontId="14" fillId="0" borderId="25" xfId="0" applyFont="1" applyFill="1" applyBorder="1"/>
    <xf numFmtId="0" fontId="14" fillId="0" borderId="23" xfId="0" applyFont="1" applyBorder="1"/>
    <xf numFmtId="0" fontId="14" fillId="0" borderId="27" xfId="0" applyFont="1" applyBorder="1"/>
    <xf numFmtId="0" fontId="14" fillId="0" borderId="25" xfId="0" applyFont="1" applyBorder="1"/>
    <xf numFmtId="0" fontId="0" fillId="0" borderId="23" xfId="0" applyBorder="1"/>
    <xf numFmtId="0" fontId="0" fillId="0" borderId="27" xfId="0" applyBorder="1"/>
    <xf numFmtId="0" fontId="0" fillId="0" borderId="25" xfId="0" applyBorder="1"/>
    <xf numFmtId="0" fontId="7" fillId="0" borderId="32" xfId="0" applyFont="1" applyBorder="1"/>
    <xf numFmtId="0" fontId="7" fillId="4" borderId="32" xfId="0" applyFont="1" applyFill="1" applyBorder="1"/>
    <xf numFmtId="0" fontId="0" fillId="0" borderId="34" xfId="0" applyBorder="1"/>
    <xf numFmtId="0" fontId="0" fillId="0" borderId="29" xfId="0" applyBorder="1"/>
    <xf numFmtId="0" fontId="0" fillId="0" borderId="30" xfId="0" applyBorder="1"/>
    <xf numFmtId="0" fontId="0" fillId="0" borderId="35" xfId="0" applyBorder="1"/>
    <xf numFmtId="0" fontId="2" fillId="8" borderId="19" xfId="0" applyFont="1" applyFill="1" applyBorder="1"/>
    <xf numFmtId="0" fontId="2" fillId="9" borderId="19" xfId="0" applyFont="1" applyFill="1" applyBorder="1"/>
    <xf numFmtId="164" fontId="2" fillId="8" borderId="36" xfId="0" applyNumberFormat="1" applyFont="1" applyFill="1" applyBorder="1"/>
    <xf numFmtId="1" fontId="2" fillId="8" borderId="17" xfId="0" applyNumberFormat="1" applyFont="1" applyFill="1" applyBorder="1"/>
    <xf numFmtId="0" fontId="2" fillId="6" borderId="15" xfId="0" applyFont="1" applyFill="1" applyBorder="1"/>
    <xf numFmtId="0" fontId="2" fillId="6" borderId="16" xfId="0" applyFont="1" applyFill="1" applyBorder="1"/>
    <xf numFmtId="0" fontId="2" fillId="6" borderId="18" xfId="0" applyFont="1" applyFill="1" applyBorder="1"/>
    <xf numFmtId="0" fontId="1" fillId="7" borderId="10" xfId="0" applyFont="1" applyFill="1" applyBorder="1"/>
    <xf numFmtId="164" fontId="1" fillId="7" borderId="13" xfId="0" applyNumberFormat="1" applyFont="1" applyFill="1" applyBorder="1"/>
    <xf numFmtId="1" fontId="1" fillId="7" borderId="23" xfId="0" applyNumberFormat="1" applyFont="1" applyFill="1" applyBorder="1"/>
    <xf numFmtId="1" fontId="1" fillId="7" borderId="27" xfId="0" applyNumberFormat="1" applyFont="1" applyFill="1" applyBorder="1"/>
    <xf numFmtId="1" fontId="1" fillId="7" borderId="25" xfId="0" applyNumberFormat="1" applyFont="1" applyFill="1" applyBorder="1"/>
    <xf numFmtId="0" fontId="1" fillId="3" borderId="10" xfId="0" applyFont="1" applyFill="1" applyBorder="1"/>
    <xf numFmtId="1" fontId="1" fillId="3" borderId="25" xfId="0" applyNumberFormat="1" applyFont="1" applyFill="1" applyBorder="1"/>
    <xf numFmtId="1" fontId="1" fillId="3" borderId="27" xfId="0" applyNumberFormat="1" applyFont="1" applyFill="1" applyBorder="1"/>
    <xf numFmtId="0" fontId="5" fillId="11" borderId="10" xfId="0" applyFont="1" applyFill="1" applyBorder="1"/>
    <xf numFmtId="0" fontId="5" fillId="4" borderId="10" xfId="0" applyFont="1" applyFill="1" applyBorder="1"/>
    <xf numFmtId="1" fontId="5" fillId="0" borderId="13" xfId="0" applyNumberFormat="1" applyFont="1" applyFill="1" applyBorder="1"/>
    <xf numFmtId="1" fontId="5" fillId="0" borderId="23" xfId="0" applyNumberFormat="1" applyFont="1" applyFill="1" applyBorder="1"/>
    <xf numFmtId="1" fontId="5" fillId="11" borderId="25" xfId="0" applyNumberFormat="1" applyFont="1" applyFill="1" applyBorder="1"/>
    <xf numFmtId="1" fontId="5" fillId="11" borderId="23" xfId="0" applyNumberFormat="1" applyFont="1" applyFill="1" applyBorder="1"/>
    <xf numFmtId="164" fontId="5" fillId="0" borderId="13" xfId="0" applyNumberFormat="1" applyFont="1" applyFill="1" applyBorder="1"/>
    <xf numFmtId="164" fontId="5" fillId="0" borderId="23" xfId="0" applyNumberFormat="1" applyFont="1" applyFill="1" applyBorder="1"/>
    <xf numFmtId="164" fontId="5" fillId="0" borderId="27" xfId="0" applyNumberFormat="1" applyFont="1" applyFill="1" applyBorder="1"/>
    <xf numFmtId="164" fontId="5" fillId="0" borderId="25" xfId="0" applyNumberFormat="1" applyFont="1" applyFill="1" applyBorder="1"/>
    <xf numFmtId="0" fontId="2" fillId="0" borderId="21" xfId="0" applyFont="1" applyBorder="1"/>
    <xf numFmtId="0" fontId="2" fillId="4" borderId="21" xfId="0" applyFont="1" applyFill="1" applyBorder="1"/>
    <xf numFmtId="1" fontId="15" fillId="0" borderId="24" xfId="0" applyNumberFormat="1" applyFont="1" applyFill="1" applyBorder="1"/>
    <xf numFmtId="1" fontId="15" fillId="0" borderId="23" xfId="0" applyNumberFormat="1" applyFont="1" applyFill="1" applyBorder="1"/>
    <xf numFmtId="0" fontId="15" fillId="0" borderId="27" xfId="0" applyFont="1" applyBorder="1"/>
    <xf numFmtId="0" fontId="15" fillId="0" borderId="25" xfId="0" applyFont="1" applyBorder="1"/>
    <xf numFmtId="0" fontId="2" fillId="0" borderId="37" xfId="0" applyFont="1" applyBorder="1"/>
    <xf numFmtId="0" fontId="2" fillId="4" borderId="37" xfId="0" applyFont="1" applyFill="1" applyBorder="1"/>
    <xf numFmtId="1" fontId="2" fillId="0" borderId="38" xfId="0" applyNumberFormat="1" applyFont="1" applyFill="1" applyBorder="1"/>
    <xf numFmtId="1" fontId="2" fillId="0" borderId="34" xfId="0" applyNumberFormat="1" applyFont="1" applyFill="1" applyBorder="1"/>
    <xf numFmtId="1" fontId="2" fillId="11" borderId="39" xfId="0" applyNumberFormat="1" applyFont="1" applyFill="1" applyBorder="1"/>
    <xf numFmtId="1" fontId="2" fillId="11" borderId="40" xfId="0" applyNumberFormat="1" applyFont="1" applyFill="1" applyBorder="1"/>
    <xf numFmtId="1" fontId="2" fillId="11" borderId="41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6" fillId="0" borderId="0" xfId="0" applyFont="1" applyBorder="1" applyAlignment="1"/>
    <xf numFmtId="0" fontId="16" fillId="0" borderId="0" xfId="0" applyFont="1" applyAlignment="1"/>
    <xf numFmtId="0" fontId="7" fillId="0" borderId="0" xfId="0" applyFont="1"/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43" xfId="0" applyFont="1" applyFill="1" applyBorder="1"/>
    <xf numFmtId="0" fontId="0" fillId="0" borderId="43" xfId="0" applyBorder="1"/>
    <xf numFmtId="0" fontId="8" fillId="0" borderId="43" xfId="0" applyFont="1" applyBorder="1"/>
    <xf numFmtId="0" fontId="12" fillId="0" borderId="34" xfId="0" applyFont="1" applyBorder="1"/>
    <xf numFmtId="0" fontId="12" fillId="0" borderId="30" xfId="0" applyFont="1" applyBorder="1"/>
    <xf numFmtId="0" fontId="12" fillId="0" borderId="29" xfId="0" applyFont="1" applyBorder="1"/>
    <xf numFmtId="0" fontId="12" fillId="0" borderId="35" xfId="0" applyFont="1" applyBorder="1"/>
    <xf numFmtId="0" fontId="2" fillId="6" borderId="19" xfId="0" applyFont="1" applyFill="1" applyBorder="1"/>
    <xf numFmtId="164" fontId="2" fillId="8" borderId="17" xfId="0" applyNumberFormat="1" applyFont="1" applyFill="1" applyBorder="1"/>
    <xf numFmtId="164" fontId="2" fillId="6" borderId="15" xfId="0" applyNumberFormat="1" applyFont="1" applyFill="1" applyBorder="1"/>
    <xf numFmtId="164" fontId="2" fillId="6" borderId="16" xfId="0" applyNumberFormat="1" applyFont="1" applyFill="1" applyBorder="1"/>
    <xf numFmtId="164" fontId="2" fillId="6" borderId="18" xfId="0" applyNumberFormat="1" applyFont="1" applyFill="1" applyBorder="1"/>
    <xf numFmtId="164" fontId="1" fillId="7" borderId="27" xfId="0" applyNumberFormat="1" applyFont="1" applyFill="1" applyBorder="1"/>
    <xf numFmtId="164" fontId="1" fillId="7" borderId="25" xfId="0" applyNumberFormat="1" applyFont="1" applyFill="1" applyBorder="1"/>
    <xf numFmtId="164" fontId="1" fillId="7" borderId="20" xfId="0" applyNumberFormat="1" applyFont="1" applyFill="1" applyBorder="1"/>
    <xf numFmtId="0" fontId="14" fillId="3" borderId="10" xfId="0" applyFont="1" applyFill="1" applyBorder="1"/>
    <xf numFmtId="164" fontId="14" fillId="3" borderId="13" xfId="0" applyNumberFormat="1" applyFont="1" applyFill="1" applyBorder="1"/>
    <xf numFmtId="164" fontId="14" fillId="3" borderId="14" xfId="0" applyNumberFormat="1" applyFont="1" applyFill="1" applyBorder="1"/>
    <xf numFmtId="0" fontId="5" fillId="0" borderId="27" xfId="0" applyFont="1" applyFill="1" applyBorder="1"/>
    <xf numFmtId="0" fontId="5" fillId="0" borderId="14" xfId="0" applyFont="1" applyFill="1" applyBorder="1"/>
    <xf numFmtId="0" fontId="5" fillId="0" borderId="25" xfId="0" applyFont="1" applyFill="1" applyBorder="1"/>
    <xf numFmtId="0" fontId="5" fillId="0" borderId="23" xfId="0" applyFont="1" applyFill="1" applyBorder="1"/>
    <xf numFmtId="164" fontId="2" fillId="0" borderId="39" xfId="0" applyNumberFormat="1" applyFont="1" applyFill="1" applyBorder="1"/>
    <xf numFmtId="164" fontId="2" fillId="0" borderId="34" xfId="0" applyNumberFormat="1" applyFont="1" applyFill="1" applyBorder="1"/>
    <xf numFmtId="164" fontId="2" fillId="0" borderId="40" xfId="0" applyNumberFormat="1" applyFont="1" applyFill="1" applyBorder="1"/>
    <xf numFmtId="0" fontId="7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 applyBorder="1"/>
    <xf numFmtId="0" fontId="2" fillId="4" borderId="6" xfId="0" applyFont="1" applyFill="1" applyBorder="1" applyAlignment="1">
      <alignment horizontal="center"/>
    </xf>
    <xf numFmtId="0" fontId="8" fillId="0" borderId="46" xfId="0" applyFont="1" applyFill="1" applyBorder="1"/>
    <xf numFmtId="0" fontId="9" fillId="0" borderId="47" xfId="0" applyFont="1" applyFill="1" applyBorder="1"/>
    <xf numFmtId="1" fontId="1" fillId="7" borderId="14" xfId="0" applyNumberFormat="1" applyFont="1" applyFill="1" applyBorder="1"/>
    <xf numFmtId="0" fontId="8" fillId="0" borderId="44" xfId="0" applyFont="1" applyFill="1" applyBorder="1"/>
    <xf numFmtId="0" fontId="0" fillId="0" borderId="48" xfId="0" applyBorder="1"/>
    <xf numFmtId="0" fontId="7" fillId="9" borderId="19" xfId="0" applyFont="1" applyFill="1" applyBorder="1"/>
    <xf numFmtId="1" fontId="2" fillId="6" borderId="15" xfId="0" applyNumberFormat="1" applyFont="1" applyFill="1" applyBorder="1"/>
    <xf numFmtId="1" fontId="2" fillId="6" borderId="16" xfId="0" applyNumberFormat="1" applyFont="1" applyFill="1" applyBorder="1"/>
    <xf numFmtId="1" fontId="2" fillId="6" borderId="18" xfId="0" applyNumberFormat="1" applyFont="1" applyFill="1" applyBorder="1"/>
    <xf numFmtId="0" fontId="7" fillId="7" borderId="21" xfId="0" applyFont="1" applyFill="1" applyBorder="1"/>
    <xf numFmtId="164" fontId="1" fillId="7" borderId="23" xfId="0" applyNumberFormat="1" applyFont="1" applyFill="1" applyBorder="1"/>
    <xf numFmtId="0" fontId="5" fillId="3" borderId="10" xfId="0" applyFont="1" applyFill="1" applyBorder="1"/>
    <xf numFmtId="1" fontId="5" fillId="3" borderId="24" xfId="0" applyNumberFormat="1" applyFont="1" applyFill="1" applyBorder="1" applyAlignment="1">
      <alignment horizontal="right"/>
    </xf>
    <xf numFmtId="1" fontId="5" fillId="3" borderId="28" xfId="0" applyNumberFormat="1" applyFont="1" applyFill="1" applyBorder="1" applyAlignment="1"/>
    <xf numFmtId="0" fontId="5" fillId="12" borderId="10" xfId="0" applyFont="1" applyFill="1" applyBorder="1"/>
    <xf numFmtId="1" fontId="5" fillId="0" borderId="24" xfId="0" applyNumberFormat="1" applyFont="1" applyFill="1" applyBorder="1" applyAlignment="1">
      <alignment horizontal="right"/>
    </xf>
    <xf numFmtId="1" fontId="5" fillId="0" borderId="28" xfId="0" applyNumberFormat="1" applyFont="1" applyFill="1" applyBorder="1" applyAlignment="1">
      <alignment horizontal="right"/>
    </xf>
    <xf numFmtId="164" fontId="17" fillId="11" borderId="39" xfId="0" applyNumberFormat="1" applyFont="1" applyFill="1" applyBorder="1"/>
    <xf numFmtId="164" fontId="17" fillId="11" borderId="40" xfId="0" applyNumberFormat="1" applyFont="1" applyFill="1" applyBorder="1"/>
    <xf numFmtId="164" fontId="17" fillId="11" borderId="41" xfId="0" applyNumberFormat="1" applyFont="1" applyFill="1" applyBorder="1"/>
    <xf numFmtId="17" fontId="2" fillId="0" borderId="9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/>
    <xf numFmtId="0" fontId="9" fillId="0" borderId="27" xfId="0" applyFont="1" applyFill="1" applyBorder="1"/>
    <xf numFmtId="0" fontId="8" fillId="0" borderId="27" xfId="0" applyFont="1" applyFill="1" applyBorder="1"/>
    <xf numFmtId="0" fontId="8" fillId="0" borderId="25" xfId="0" applyFont="1" applyFill="1" applyBorder="1"/>
    <xf numFmtId="1" fontId="5" fillId="11" borderId="27" xfId="0" applyNumberFormat="1" applyFont="1" applyFill="1" applyBorder="1"/>
    <xf numFmtId="0" fontId="8" fillId="0" borderId="26" xfId="0" applyFont="1" applyFill="1" applyBorder="1"/>
    <xf numFmtId="1" fontId="0" fillId="0" borderId="0" xfId="0" applyNumberFormat="1" applyAlignment="1"/>
    <xf numFmtId="0" fontId="0" fillId="0" borderId="0" xfId="0" applyAlignment="1"/>
    <xf numFmtId="0" fontId="16" fillId="0" borderId="0" xfId="0" applyFont="1" applyAlignment="1"/>
    <xf numFmtId="0" fontId="0" fillId="0" borderId="5" xfId="0" applyBorder="1" applyAlignment="1">
      <alignment horizontal="center"/>
    </xf>
    <xf numFmtId="17" fontId="2" fillId="0" borderId="49" xfId="0" applyNumberFormat="1" applyFont="1" applyFill="1" applyBorder="1" applyAlignment="1">
      <alignment horizontal="center" vertical="center" wrapText="1"/>
    </xf>
    <xf numFmtId="0" fontId="0" fillId="0" borderId="25" xfId="0" applyFont="1" applyBorder="1"/>
    <xf numFmtId="0" fontId="0" fillId="0" borderId="27" xfId="0" applyFont="1" applyBorder="1"/>
    <xf numFmtId="0" fontId="0" fillId="0" borderId="23" xfId="0" applyFont="1" applyBorder="1"/>
    <xf numFmtId="164" fontId="0" fillId="0" borderId="31" xfId="0" applyNumberFormat="1" applyFont="1" applyFill="1" applyBorder="1"/>
    <xf numFmtId="164" fontId="0" fillId="0" borderId="25" xfId="0" applyNumberFormat="1" applyFont="1" applyFill="1" applyBorder="1"/>
    <xf numFmtId="164" fontId="0" fillId="0" borderId="27" xfId="0" applyNumberFormat="1" applyFont="1" applyFill="1" applyBorder="1"/>
    <xf numFmtId="164" fontId="0" fillId="0" borderId="23" xfId="0" applyNumberFormat="1" applyFont="1" applyFill="1" applyBorder="1"/>
    <xf numFmtId="0" fontId="0" fillId="10" borderId="10" xfId="0" applyFont="1" applyFill="1" applyBorder="1"/>
    <xf numFmtId="0" fontId="0" fillId="3" borderId="10" xfId="0" applyFont="1" applyFill="1" applyBorder="1"/>
    <xf numFmtId="0" fontId="8" fillId="0" borderId="27" xfId="0" applyFont="1" applyBorder="1"/>
    <xf numFmtId="0" fontId="8" fillId="0" borderId="25" xfId="0" applyFont="1" applyBorder="1"/>
    <xf numFmtId="0" fontId="8" fillId="0" borderId="23" xfId="0" applyFont="1" applyBorder="1"/>
    <xf numFmtId="0" fontId="15" fillId="0" borderId="22" xfId="0" applyFont="1" applyBorder="1"/>
    <xf numFmtId="1" fontId="1" fillId="0" borderId="11" xfId="0" applyNumberFormat="1" applyFont="1" applyFill="1" applyBorder="1"/>
    <xf numFmtId="1" fontId="0" fillId="0" borderId="11" xfId="0" applyNumberFormat="1" applyFont="1" applyFill="1" applyBorder="1"/>
    <xf numFmtId="1" fontId="2" fillId="8" borderId="36" xfId="0" applyNumberFormat="1" applyFont="1" applyFill="1" applyBorder="1"/>
    <xf numFmtId="1" fontId="1" fillId="7" borderId="13" xfId="0" applyNumberFormat="1" applyFont="1" applyFill="1" applyBorder="1"/>
    <xf numFmtId="1" fontId="8" fillId="0" borderId="42" xfId="0" applyNumberFormat="1" applyFont="1" applyBorder="1"/>
    <xf numFmtId="1" fontId="9" fillId="0" borderId="11" xfId="0" applyNumberFormat="1" applyFont="1" applyBorder="1"/>
    <xf numFmtId="1" fontId="9" fillId="0" borderId="18" xfId="0" applyNumberFormat="1" applyFont="1" applyBorder="1"/>
    <xf numFmtId="1" fontId="8" fillId="0" borderId="43" xfId="0" applyNumberFormat="1" applyFont="1" applyFill="1" applyBorder="1"/>
    <xf numFmtId="1" fontId="9" fillId="0" borderId="22" xfId="0" applyNumberFormat="1" applyFont="1" applyFill="1" applyBorder="1"/>
    <xf numFmtId="1" fontId="9" fillId="0" borderId="28" xfId="0" applyNumberFormat="1" applyFont="1" applyFill="1" applyBorder="1"/>
    <xf numFmtId="0" fontId="0" fillId="0" borderId="31" xfId="0" applyBorder="1"/>
    <xf numFmtId="0" fontId="8" fillId="0" borderId="31" xfId="0" applyFont="1" applyBorder="1"/>
    <xf numFmtId="0" fontId="0" fillId="0" borderId="24" xfId="0" applyFont="1" applyBorder="1"/>
    <xf numFmtId="0" fontId="0" fillId="0" borderId="24" xfId="0" applyBorder="1"/>
    <xf numFmtId="0" fontId="0" fillId="0" borderId="0" xfId="0" applyAlignment="1"/>
    <xf numFmtId="0" fontId="16" fillId="0" borderId="0" xfId="0" applyFont="1" applyAlignment="1"/>
    <xf numFmtId="1" fontId="0" fillId="0" borderId="0" xfId="0" applyNumberFormat="1"/>
    <xf numFmtId="0" fontId="15" fillId="0" borderId="26" xfId="0" applyFont="1" applyBorder="1"/>
    <xf numFmtId="0" fontId="15" fillId="0" borderId="23" xfId="0" applyFont="1" applyBorder="1"/>
    <xf numFmtId="0" fontId="8" fillId="0" borderId="30" xfId="0" applyFont="1" applyFill="1" applyBorder="1"/>
    <xf numFmtId="0" fontId="2" fillId="14" borderId="19" xfId="0" applyFont="1" applyFill="1" applyBorder="1"/>
    <xf numFmtId="1" fontId="2" fillId="14" borderId="18" xfId="0" applyNumberFormat="1" applyFont="1" applyFill="1" applyBorder="1"/>
    <xf numFmtId="0" fontId="5" fillId="0" borderId="24" xfId="0" applyFont="1" applyFill="1" applyBorder="1"/>
    <xf numFmtId="164" fontId="2" fillId="0" borderId="38" xfId="0" applyNumberFormat="1" applyFont="1" applyFill="1" applyBorder="1"/>
    <xf numFmtId="1" fontId="2" fillId="14" borderId="15" xfId="0" applyNumberFormat="1" applyFont="1" applyFill="1" applyBorder="1"/>
    <xf numFmtId="1" fontId="2" fillId="14" borderId="16" xfId="0" applyNumberFormat="1" applyFont="1" applyFill="1" applyBorder="1"/>
    <xf numFmtId="164" fontId="2" fillId="0" borderId="25" xfId="0" applyNumberFormat="1" applyFont="1" applyBorder="1"/>
    <xf numFmtId="0" fontId="7" fillId="0" borderId="24" xfId="0" applyFont="1" applyBorder="1"/>
    <xf numFmtId="0" fontId="7" fillId="0" borderId="39" xfId="0" applyFont="1" applyBorder="1"/>
    <xf numFmtId="164" fontId="2" fillId="0" borderId="40" xfId="0" applyNumberFormat="1" applyFont="1" applyBorder="1"/>
    <xf numFmtId="1" fontId="1" fillId="0" borderId="15" xfId="0" applyNumberFormat="1" applyFont="1" applyFill="1" applyBorder="1"/>
    <xf numFmtId="1" fontId="1" fillId="0" borderId="27" xfId="0" applyNumberFormat="1" applyFont="1" applyFill="1" applyBorder="1"/>
    <xf numFmtId="164" fontId="1" fillId="0" borderId="27" xfId="0" applyNumberFormat="1" applyFont="1" applyFill="1" applyBorder="1"/>
    <xf numFmtId="164" fontId="1" fillId="0" borderId="29" xfId="0" applyNumberFormat="1" applyFont="1" applyFill="1" applyBorder="1"/>
    <xf numFmtId="164" fontId="10" fillId="0" borderId="29" xfId="0" applyNumberFormat="1" applyFont="1" applyFill="1" applyBorder="1"/>
    <xf numFmtId="1" fontId="2" fillId="8" borderId="15" xfId="0" applyNumberFormat="1" applyFont="1" applyFill="1" applyBorder="1"/>
    <xf numFmtId="0" fontId="14" fillId="3" borderId="51" xfId="0" applyFont="1" applyFill="1" applyBorder="1"/>
    <xf numFmtId="0" fontId="5" fillId="0" borderId="51" xfId="0" applyFont="1" applyFill="1" applyBorder="1"/>
    <xf numFmtId="1" fontId="2" fillId="0" borderId="27" xfId="0" applyNumberFormat="1" applyFont="1" applyFill="1" applyBorder="1"/>
    <xf numFmtId="0" fontId="2" fillId="0" borderId="23" xfId="0" applyFont="1" applyFill="1" applyBorder="1"/>
    <xf numFmtId="0" fontId="2" fillId="0" borderId="34" xfId="0" applyFont="1" applyFill="1" applyBorder="1"/>
    <xf numFmtId="1" fontId="2" fillId="14" borderId="36" xfId="0" applyNumberFormat="1" applyFont="1" applyFill="1" applyBorder="1"/>
    <xf numFmtId="0" fontId="16" fillId="0" borderId="0" xfId="0" applyFont="1" applyAlignment="1">
      <alignment horizontal="left"/>
    </xf>
    <xf numFmtId="0" fontId="16" fillId="0" borderId="0" xfId="0" applyFont="1" applyAlignment="1"/>
    <xf numFmtId="0" fontId="0" fillId="0" borderId="0" xfId="0" applyFill="1" applyAlignment="1"/>
    <xf numFmtId="1" fontId="1" fillId="0" borderId="51" xfId="0" applyNumberFormat="1" applyFont="1" applyFill="1" applyBorder="1"/>
    <xf numFmtId="1" fontId="8" fillId="0" borderId="52" xfId="0" applyNumberFormat="1" applyFont="1" applyBorder="1"/>
    <xf numFmtId="1" fontId="9" fillId="0" borderId="20" xfId="0" applyNumberFormat="1" applyFont="1" applyBorder="1"/>
    <xf numFmtId="1" fontId="8" fillId="0" borderId="53" xfId="0" applyNumberFormat="1" applyFont="1" applyFill="1" applyBorder="1"/>
    <xf numFmtId="1" fontId="9" fillId="0" borderId="54" xfId="0" applyNumberFormat="1" applyFont="1" applyFill="1" applyBorder="1"/>
    <xf numFmtId="1" fontId="9" fillId="0" borderId="31" xfId="0" applyNumberFormat="1" applyFont="1" applyFill="1" applyBorder="1"/>
    <xf numFmtId="1" fontId="1" fillId="0" borderId="29" xfId="0" applyNumberFormat="1" applyFont="1" applyFill="1" applyBorder="1"/>
    <xf numFmtId="1" fontId="1" fillId="0" borderId="0" xfId="0" applyNumberFormat="1" applyFont="1" applyFill="1" applyBorder="1"/>
    <xf numFmtId="1" fontId="9" fillId="0" borderId="55" xfId="0" applyNumberFormat="1" applyFont="1" applyFill="1" applyBorder="1"/>
    <xf numFmtId="1" fontId="9" fillId="0" borderId="18" xfId="0" applyNumberFormat="1" applyFont="1" applyFill="1" applyBorder="1"/>
    <xf numFmtId="0" fontId="7" fillId="0" borderId="19" xfId="0" applyFont="1" applyBorder="1"/>
    <xf numFmtId="0" fontId="7" fillId="0" borderId="37" xfId="0" applyFont="1" applyBorder="1"/>
    <xf numFmtId="1" fontId="1" fillId="0" borderId="39" xfId="0" applyNumberFormat="1" applyFont="1" applyFill="1" applyBorder="1"/>
    <xf numFmtId="1" fontId="1" fillId="0" borderId="56" xfId="0" applyNumberFormat="1" applyFont="1" applyFill="1" applyBorder="1"/>
    <xf numFmtId="1" fontId="8" fillId="0" borderId="48" xfId="0" applyNumberFormat="1" applyFont="1" applyFill="1" applyBorder="1"/>
    <xf numFmtId="0" fontId="1" fillId="0" borderId="24" xfId="0" applyFont="1" applyFill="1" applyBorder="1"/>
    <xf numFmtId="0" fontId="1" fillId="0" borderId="23" xfId="0" applyFont="1" applyFill="1" applyBorder="1"/>
    <xf numFmtId="0" fontId="14" fillId="13" borderId="10" xfId="0" applyFont="1" applyFill="1" applyBorder="1"/>
    <xf numFmtId="0" fontId="14" fillId="13" borderId="51" xfId="0" applyFont="1" applyFill="1" applyBorder="1"/>
    <xf numFmtId="164" fontId="14" fillId="13" borderId="13" xfId="0" applyNumberFormat="1" applyFont="1" applyFill="1" applyBorder="1"/>
    <xf numFmtId="164" fontId="14" fillId="13" borderId="14" xfId="0" applyNumberFormat="1" applyFont="1" applyFill="1" applyBorder="1"/>
    <xf numFmtId="1" fontId="1" fillId="13" borderId="27" xfId="0" applyNumberFormat="1" applyFont="1" applyFill="1" applyBorder="1"/>
    <xf numFmtId="1" fontId="1" fillId="13" borderId="25" xfId="0" applyNumberFormat="1" applyFont="1" applyFill="1" applyBorder="1"/>
    <xf numFmtId="1" fontId="1" fillId="13" borderId="28" xfId="0" applyNumberFormat="1" applyFont="1" applyFill="1" applyBorder="1"/>
    <xf numFmtId="164" fontId="0" fillId="0" borderId="0" xfId="0" applyNumberFormat="1" applyBorder="1"/>
    <xf numFmtId="0" fontId="2" fillId="15" borderId="27" xfId="0" applyFont="1" applyFill="1" applyBorder="1"/>
    <xf numFmtId="0" fontId="8" fillId="15" borderId="33" xfId="0" applyFont="1" applyFill="1" applyBorder="1"/>
    <xf numFmtId="0" fontId="1" fillId="0" borderId="33" xfId="0" applyFont="1" applyFill="1" applyBorder="1"/>
    <xf numFmtId="1" fontId="1" fillId="0" borderId="19" xfId="0" applyNumberFormat="1" applyFont="1" applyFill="1" applyBorder="1"/>
    <xf numFmtId="1" fontId="1" fillId="0" borderId="21" xfId="0" applyNumberFormat="1" applyFont="1" applyFill="1" applyBorder="1"/>
    <xf numFmtId="0" fontId="7" fillId="0" borderId="57" xfId="0" applyFont="1" applyBorder="1"/>
    <xf numFmtId="0" fontId="8" fillId="0" borderId="33" xfId="0" applyFont="1" applyFill="1" applyBorder="1"/>
    <xf numFmtId="0" fontId="9" fillId="15" borderId="27" xfId="0" applyFont="1" applyFill="1" applyBorder="1"/>
    <xf numFmtId="0" fontId="9" fillId="15" borderId="22" xfId="0" applyFont="1" applyFill="1" applyBorder="1"/>
    <xf numFmtId="0" fontId="9" fillId="15" borderId="25" xfId="0" applyFont="1" applyFill="1" applyBorder="1"/>
    <xf numFmtId="0" fontId="9" fillId="15" borderId="28" xfId="0" applyFont="1" applyFill="1" applyBorder="1"/>
    <xf numFmtId="1" fontId="1" fillId="3" borderId="13" xfId="0" applyNumberFormat="1" applyFont="1" applyFill="1" applyBorder="1"/>
    <xf numFmtId="0" fontId="0" fillId="0" borderId="0" xfId="0" applyAlignment="1"/>
    <xf numFmtId="0" fontId="8" fillId="0" borderId="58" xfId="0" applyNumberFormat="1" applyFont="1" applyFill="1" applyBorder="1"/>
    <xf numFmtId="1" fontId="9" fillId="0" borderId="56" xfId="0" applyNumberFormat="1" applyFont="1" applyFill="1" applyBorder="1"/>
    <xf numFmtId="1" fontId="9" fillId="0" borderId="41" xfId="0" applyNumberFormat="1" applyFont="1" applyFill="1" applyBorder="1"/>
    <xf numFmtId="0" fontId="2" fillId="0" borderId="0" xfId="0" applyFont="1" applyAlignment="1"/>
    <xf numFmtId="0" fontId="0" fillId="0" borderId="0" xfId="0" applyAlignment="1"/>
    <xf numFmtId="0" fontId="18" fillId="0" borderId="0" xfId="0" applyFont="1" applyBorder="1" applyAlignment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31"/>
  <sheetViews>
    <sheetView tabSelected="1" topLeftCell="A70" zoomScaleNormal="100" workbookViewId="0">
      <selection activeCell="B71" sqref="B71:E71"/>
    </sheetView>
  </sheetViews>
  <sheetFormatPr defaultColWidth="8.85546875" defaultRowHeight="12.75" x14ac:dyDescent="0.2"/>
  <cols>
    <col min="1" max="1" width="3.42578125" customWidth="1"/>
    <col min="2" max="2" width="25.28515625" customWidth="1"/>
    <col min="3" max="4" width="9.7109375" customWidth="1"/>
    <col min="5" max="5" width="8.28515625" bestFit="1" customWidth="1"/>
    <col min="6" max="6" width="8.28515625" customWidth="1"/>
    <col min="7" max="7" width="8.140625" bestFit="1" customWidth="1"/>
    <col min="8" max="8" width="8.42578125" customWidth="1"/>
    <col min="9" max="17" width="8.28515625" bestFit="1" customWidth="1"/>
    <col min="18" max="18" width="9.28515625" bestFit="1" customWidth="1"/>
    <col min="19" max="19" width="7.7109375" customWidth="1"/>
    <col min="20" max="20" width="16" customWidth="1"/>
    <col min="21" max="21" width="11.42578125" customWidth="1"/>
    <col min="22" max="22" width="27.85546875" customWidth="1"/>
    <col min="23" max="23" width="37.42578125" customWidth="1"/>
    <col min="24" max="24" width="13.42578125" customWidth="1"/>
    <col min="25" max="25" width="13.85546875" customWidth="1"/>
    <col min="27" max="27" width="15.42578125" customWidth="1"/>
    <col min="29" max="29" width="18.140625" customWidth="1"/>
    <col min="41" max="41" width="13.85546875" customWidth="1"/>
    <col min="45" max="45" width="12.42578125" customWidth="1"/>
  </cols>
  <sheetData>
    <row r="1" spans="2:23" x14ac:dyDescent="0.2">
      <c r="B1" s="247" t="s">
        <v>66</v>
      </c>
      <c r="C1" s="247"/>
      <c r="D1" s="247"/>
      <c r="E1" s="247"/>
      <c r="F1" s="248"/>
      <c r="G1" s="1"/>
      <c r="H1" s="1"/>
      <c r="I1" s="1"/>
      <c r="J1" s="1"/>
      <c r="K1" s="1"/>
      <c r="L1" s="144"/>
      <c r="M1" s="144"/>
      <c r="N1" s="144"/>
      <c r="O1" s="243"/>
      <c r="P1" s="243"/>
      <c r="Q1" s="243"/>
      <c r="R1" s="1"/>
    </row>
    <row r="2" spans="2:23" ht="13.5" thickBot="1" x14ac:dyDescent="0.25">
      <c r="S2" s="2"/>
      <c r="T2" s="2"/>
      <c r="U2" s="3"/>
      <c r="W2" s="3"/>
    </row>
    <row r="3" spans="2:23" ht="16.5" thickTop="1" x14ac:dyDescent="0.25">
      <c r="B3" s="250" t="s">
        <v>67</v>
      </c>
      <c r="C3" s="251"/>
      <c r="D3" s="251"/>
      <c r="E3" s="25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W3" s="5"/>
    </row>
    <row r="4" spans="2:23" ht="16.5" thickBot="1" x14ac:dyDescent="0.3">
      <c r="B4" s="253" t="s">
        <v>0</v>
      </c>
      <c r="C4" s="254"/>
      <c r="D4" s="254"/>
      <c r="E4" s="255"/>
      <c r="F4" s="146"/>
      <c r="G4" s="146"/>
      <c r="H4" s="146"/>
    </row>
    <row r="5" spans="2:23" s="11" customFormat="1" ht="44.25" customHeight="1" thickTop="1" thickBot="1" x14ac:dyDescent="0.25">
      <c r="B5" s="7"/>
      <c r="C5" s="8"/>
      <c r="D5" s="9" t="s">
        <v>65</v>
      </c>
      <c r="E5" s="10" t="s">
        <v>64</v>
      </c>
      <c r="F5" s="136">
        <v>43466</v>
      </c>
      <c r="G5" s="136">
        <v>43497</v>
      </c>
      <c r="H5" s="136">
        <v>43525</v>
      </c>
      <c r="I5"/>
    </row>
    <row r="6" spans="2:23" s="16" customFormat="1" ht="13.5" thickTop="1" x14ac:dyDescent="0.2">
      <c r="B6" s="12" t="s">
        <v>1</v>
      </c>
      <c r="C6" s="13"/>
      <c r="D6" s="161">
        <v>17978</v>
      </c>
      <c r="E6" s="244">
        <v>6076</v>
      </c>
      <c r="F6" s="34">
        <v>6076</v>
      </c>
      <c r="G6" s="35">
        <v>6076</v>
      </c>
      <c r="H6" s="15">
        <v>6076</v>
      </c>
      <c r="I6"/>
    </row>
    <row r="7" spans="2:23" x14ac:dyDescent="0.2">
      <c r="B7" s="17" t="s">
        <v>2</v>
      </c>
      <c r="C7" s="18"/>
      <c r="D7" s="161">
        <v>51086</v>
      </c>
      <c r="E7" s="142">
        <v>116300</v>
      </c>
      <c r="F7" s="34">
        <v>116300</v>
      </c>
      <c r="G7" s="35">
        <v>116300</v>
      </c>
      <c r="H7" s="137">
        <v>116300</v>
      </c>
    </row>
    <row r="8" spans="2:23" s="16" customFormat="1" x14ac:dyDescent="0.2">
      <c r="B8" s="17" t="s">
        <v>3</v>
      </c>
      <c r="C8" s="18"/>
      <c r="D8" s="161">
        <v>26046</v>
      </c>
      <c r="E8" s="142">
        <v>48000</v>
      </c>
      <c r="F8" s="34">
        <v>48000</v>
      </c>
      <c r="G8" s="35">
        <v>48000</v>
      </c>
      <c r="H8" s="137">
        <v>48000</v>
      </c>
      <c r="I8"/>
    </row>
    <row r="9" spans="2:23" x14ac:dyDescent="0.2">
      <c r="B9" s="17" t="s">
        <v>4</v>
      </c>
      <c r="C9" s="18"/>
      <c r="D9" s="161">
        <v>75075</v>
      </c>
      <c r="E9" s="142">
        <v>74820</v>
      </c>
      <c r="F9" s="34">
        <v>74820</v>
      </c>
      <c r="G9" s="35">
        <v>74820</v>
      </c>
      <c r="H9" s="137">
        <v>74820</v>
      </c>
    </row>
    <row r="10" spans="2:23" x14ac:dyDescent="0.2">
      <c r="B10" s="17" t="s">
        <v>20</v>
      </c>
      <c r="C10" s="18"/>
      <c r="D10" s="161">
        <v>323</v>
      </c>
      <c r="E10" s="23">
        <v>50</v>
      </c>
      <c r="F10" s="157">
        <v>50</v>
      </c>
      <c r="G10" s="158">
        <v>50</v>
      </c>
      <c r="H10" s="159">
        <v>50</v>
      </c>
    </row>
    <row r="11" spans="2:23" x14ac:dyDescent="0.2">
      <c r="B11" s="25" t="s">
        <v>5</v>
      </c>
      <c r="C11" s="26"/>
      <c r="D11" s="161">
        <v>684</v>
      </c>
      <c r="E11" s="27">
        <v>300</v>
      </c>
      <c r="F11" s="28">
        <v>600</v>
      </c>
      <c r="G11" s="29">
        <v>600</v>
      </c>
      <c r="H11" s="27">
        <v>600</v>
      </c>
    </row>
    <row r="12" spans="2:23" x14ac:dyDescent="0.2">
      <c r="B12" s="25" t="s">
        <v>24</v>
      </c>
      <c r="C12" s="26"/>
      <c r="D12" s="161"/>
      <c r="E12" s="30"/>
      <c r="F12" s="31"/>
      <c r="G12" s="32"/>
      <c r="H12" s="30"/>
    </row>
    <row r="13" spans="2:23" x14ac:dyDescent="0.2">
      <c r="B13" s="21" t="s">
        <v>57</v>
      </c>
      <c r="C13" s="22"/>
      <c r="D13" s="161">
        <v>2420</v>
      </c>
      <c r="E13" s="24">
        <v>1000</v>
      </c>
      <c r="F13" s="139">
        <v>1000</v>
      </c>
      <c r="G13" s="140">
        <v>1000</v>
      </c>
      <c r="H13" s="137">
        <v>1000</v>
      </c>
    </row>
    <row r="14" spans="2:23" x14ac:dyDescent="0.2">
      <c r="B14" s="17" t="s">
        <v>7</v>
      </c>
      <c r="C14" s="18"/>
      <c r="D14" s="161">
        <v>90</v>
      </c>
      <c r="E14" s="30">
        <v>600</v>
      </c>
      <c r="F14" s="31">
        <v>600</v>
      </c>
      <c r="G14" s="32">
        <v>600</v>
      </c>
      <c r="H14" s="30">
        <v>600</v>
      </c>
    </row>
    <row r="15" spans="2:23" x14ac:dyDescent="0.2">
      <c r="B15" s="17" t="s">
        <v>8</v>
      </c>
      <c r="C15" s="18"/>
      <c r="D15" s="161">
        <v>2544</v>
      </c>
      <c r="E15" s="33">
        <v>200</v>
      </c>
      <c r="F15" s="34">
        <v>200</v>
      </c>
      <c r="G15" s="35">
        <v>200</v>
      </c>
      <c r="H15" s="33">
        <v>200</v>
      </c>
    </row>
    <row r="16" spans="2:23" x14ac:dyDescent="0.2">
      <c r="B16" s="17" t="s">
        <v>9</v>
      </c>
      <c r="C16" s="18"/>
      <c r="D16" s="162">
        <v>0.4</v>
      </c>
      <c r="E16" s="150">
        <v>200</v>
      </c>
      <c r="F16" s="149">
        <v>200</v>
      </c>
      <c r="G16" s="148">
        <v>200</v>
      </c>
      <c r="H16" s="150">
        <v>200</v>
      </c>
    </row>
    <row r="17" spans="1:41" x14ac:dyDescent="0.2">
      <c r="B17" s="17" t="s">
        <v>10</v>
      </c>
      <c r="C17" s="18"/>
      <c r="D17" s="161">
        <v>67</v>
      </c>
      <c r="E17" s="33">
        <v>0</v>
      </c>
      <c r="F17" s="34">
        <v>0</v>
      </c>
      <c r="G17" s="35">
        <v>0</v>
      </c>
      <c r="H17" s="33">
        <v>0</v>
      </c>
    </row>
    <row r="18" spans="1:41" x14ac:dyDescent="0.2">
      <c r="B18" s="36" t="s">
        <v>23</v>
      </c>
      <c r="C18" s="37"/>
      <c r="D18" s="161"/>
      <c r="E18" s="41"/>
      <c r="F18" s="39"/>
      <c r="G18" s="40"/>
      <c r="H18" s="41"/>
    </row>
    <row r="19" spans="1:41" ht="13.5" thickBot="1" x14ac:dyDescent="0.25">
      <c r="B19" s="36" t="s">
        <v>11</v>
      </c>
      <c r="C19" s="37"/>
      <c r="D19" s="161">
        <v>3065</v>
      </c>
      <c r="E19" s="38">
        <v>10</v>
      </c>
      <c r="F19" s="39">
        <v>10</v>
      </c>
      <c r="G19" s="40">
        <v>10</v>
      </c>
      <c r="H19" s="41">
        <v>10</v>
      </c>
    </row>
    <row r="20" spans="1:41" ht="13.5" thickTop="1" x14ac:dyDescent="0.2">
      <c r="B20" s="42" t="s">
        <v>12</v>
      </c>
      <c r="C20" s="43"/>
      <c r="D20" s="163">
        <f t="shared" ref="D20:E20" si="0">SUM(D6:D19)</f>
        <v>179378.4</v>
      </c>
      <c r="E20" s="45">
        <f t="shared" si="0"/>
        <v>247556</v>
      </c>
      <c r="F20" s="46">
        <f t="shared" ref="F20:H20" si="1">SUM(F6:F19)</f>
        <v>247856</v>
      </c>
      <c r="G20" s="47">
        <f t="shared" si="1"/>
        <v>247856</v>
      </c>
      <c r="H20" s="48">
        <f t="shared" si="1"/>
        <v>247856</v>
      </c>
    </row>
    <row r="21" spans="1:41" x14ac:dyDescent="0.2">
      <c r="B21" s="155" t="s">
        <v>33</v>
      </c>
      <c r="C21" s="49"/>
      <c r="D21" s="164">
        <f t="shared" ref="D21:E21" si="2">SUM(D6:D9)</f>
        <v>170185</v>
      </c>
      <c r="E21" s="51">
        <f t="shared" si="2"/>
        <v>245196</v>
      </c>
      <c r="F21" s="52">
        <f t="shared" ref="F21:H21" si="3">SUM(F6:F9)</f>
        <v>245196</v>
      </c>
      <c r="G21" s="53">
        <f t="shared" si="3"/>
        <v>245196</v>
      </c>
      <c r="H21" s="19">
        <f t="shared" si="3"/>
        <v>245196</v>
      </c>
    </row>
    <row r="22" spans="1:41" x14ac:dyDescent="0.2">
      <c r="B22" s="156" t="s">
        <v>60</v>
      </c>
      <c r="C22" s="54"/>
      <c r="D22" s="242">
        <f t="shared" ref="D22:E22" si="4">SUM(D10:D19)</f>
        <v>9193.4</v>
      </c>
      <c r="E22" s="242">
        <f t="shared" si="4"/>
        <v>2360</v>
      </c>
      <c r="F22" s="242">
        <f t="shared" ref="F22:H22" si="5">SUM(F10:F19)</f>
        <v>2660</v>
      </c>
      <c r="G22" s="242">
        <f t="shared" si="5"/>
        <v>2660</v>
      </c>
      <c r="H22" s="242">
        <f t="shared" si="5"/>
        <v>2660</v>
      </c>
    </row>
    <row r="23" spans="1:41" x14ac:dyDescent="0.2">
      <c r="B23" s="57" t="s">
        <v>13</v>
      </c>
      <c r="C23" s="58"/>
      <c r="D23" s="59">
        <v>0</v>
      </c>
      <c r="E23" s="60">
        <v>0</v>
      </c>
      <c r="F23" s="141">
        <v>0</v>
      </c>
      <c r="G23" s="61">
        <v>0</v>
      </c>
      <c r="H23" s="62">
        <v>0</v>
      </c>
    </row>
    <row r="24" spans="1:41" x14ac:dyDescent="0.2">
      <c r="B24" s="57" t="s">
        <v>14</v>
      </c>
      <c r="C24" s="58"/>
      <c r="D24" s="63">
        <v>0</v>
      </c>
      <c r="E24" s="64">
        <v>0</v>
      </c>
      <c r="F24" s="65">
        <v>0</v>
      </c>
      <c r="G24" s="66">
        <v>0</v>
      </c>
      <c r="H24" s="64">
        <v>0</v>
      </c>
    </row>
    <row r="25" spans="1:41" x14ac:dyDescent="0.2">
      <c r="B25" s="67" t="s">
        <v>15</v>
      </c>
      <c r="C25" s="68"/>
      <c r="D25" s="69">
        <v>267616</v>
      </c>
      <c r="E25" s="70">
        <v>267616</v>
      </c>
      <c r="F25" s="71">
        <v>267616</v>
      </c>
      <c r="G25" s="178">
        <v>267616</v>
      </c>
      <c r="H25" s="179">
        <v>267616</v>
      </c>
    </row>
    <row r="26" spans="1:41" ht="13.5" thickBot="1" x14ac:dyDescent="0.25">
      <c r="B26" s="73" t="s">
        <v>16</v>
      </c>
      <c r="C26" s="74"/>
      <c r="D26" s="75">
        <f t="shared" ref="D26:H26" si="6">D25-D20-D23-D24</f>
        <v>88237.6</v>
      </c>
      <c r="E26" s="76">
        <f t="shared" si="6"/>
        <v>20060</v>
      </c>
      <c r="F26" s="77">
        <f t="shared" si="6"/>
        <v>19760</v>
      </c>
      <c r="G26" s="78">
        <f t="shared" si="6"/>
        <v>19760</v>
      </c>
      <c r="H26" s="79">
        <f t="shared" si="6"/>
        <v>19760</v>
      </c>
    </row>
    <row r="27" spans="1:41" ht="13.5" customHeight="1" thickTop="1" x14ac:dyDescent="0.2">
      <c r="B27" s="80"/>
      <c r="C27" s="80"/>
      <c r="D27" s="81"/>
      <c r="E27" s="80"/>
      <c r="F27" s="82"/>
      <c r="G27" s="82"/>
      <c r="H27" s="82"/>
      <c r="I27" s="82"/>
      <c r="J27" s="82"/>
      <c r="K27" s="82"/>
      <c r="L27" s="82"/>
      <c r="M27" s="80"/>
      <c r="N27" s="80"/>
      <c r="O27" s="82"/>
      <c r="P27" s="80"/>
      <c r="Q27" s="80"/>
      <c r="R27" s="80"/>
      <c r="S27" s="80"/>
      <c r="T27" s="80"/>
      <c r="U27" s="80"/>
      <c r="W27" s="80"/>
    </row>
    <row r="28" spans="1:41" ht="13.5" customHeight="1" x14ac:dyDescent="0.2">
      <c r="B28" s="83"/>
      <c r="C28" s="83"/>
      <c r="D28" s="84"/>
      <c r="E28" s="84"/>
      <c r="F28" s="84"/>
      <c r="G28" s="84"/>
      <c r="H28" s="84"/>
      <c r="I28" s="145"/>
      <c r="J28" s="145"/>
      <c r="K28" s="145"/>
      <c r="L28" s="84"/>
      <c r="O28" s="204"/>
    </row>
    <row r="29" spans="1:41" ht="13.5" customHeight="1" x14ac:dyDescent="0.2">
      <c r="B29" s="83"/>
      <c r="C29" s="83"/>
      <c r="D29" s="1"/>
      <c r="E29" s="1"/>
      <c r="F29" s="1"/>
      <c r="G29" s="1"/>
      <c r="H29" s="1"/>
      <c r="I29" s="144"/>
      <c r="J29" s="144"/>
      <c r="K29" s="144"/>
      <c r="L29" s="1"/>
      <c r="O29" s="243"/>
      <c r="X29" s="80"/>
      <c r="Y29" s="80"/>
    </row>
    <row r="30" spans="1:41" ht="13.5" customHeight="1" x14ac:dyDescent="0.2">
      <c r="B30" s="85"/>
      <c r="C30" s="85"/>
      <c r="D30" s="85"/>
      <c r="E30" s="8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</row>
    <row r="31" spans="1:41" ht="13.5" thickBot="1" x14ac:dyDescent="0.25">
      <c r="B31" s="85"/>
      <c r="D31" s="205"/>
    </row>
    <row r="32" spans="1:41" ht="16.5" thickTop="1" x14ac:dyDescent="0.25">
      <c r="A32" s="80"/>
      <c r="B32" s="250" t="str">
        <f>B3</f>
        <v>UK Tier 1 Requests  - 2019</v>
      </c>
      <c r="C32" s="251"/>
      <c r="D32" s="251"/>
      <c r="E32" s="252"/>
      <c r="F32" s="4"/>
      <c r="G32" s="4"/>
      <c r="H32" s="4"/>
      <c r="Q32" s="80"/>
    </row>
    <row r="33" spans="1:17" s="80" customFormat="1" ht="16.5" thickBot="1" x14ac:dyDescent="0.3">
      <c r="A33"/>
      <c r="B33" s="253" t="s">
        <v>17</v>
      </c>
      <c r="C33" s="254"/>
      <c r="D33" s="254"/>
      <c r="E33" s="255"/>
      <c r="F33" s="6"/>
      <c r="G33" s="6"/>
      <c r="H33" s="6"/>
      <c r="I33"/>
      <c r="J33"/>
      <c r="K33"/>
      <c r="L33"/>
      <c r="M33"/>
      <c r="N33"/>
      <c r="O33"/>
      <c r="P33"/>
      <c r="Q33"/>
    </row>
    <row r="34" spans="1:17" ht="24" thickTop="1" thickBot="1" x14ac:dyDescent="0.25">
      <c r="B34" s="7"/>
      <c r="C34" s="86" t="s">
        <v>70</v>
      </c>
      <c r="D34" s="9" t="s">
        <v>71</v>
      </c>
      <c r="E34" s="10" t="s">
        <v>72</v>
      </c>
      <c r="F34" s="136">
        <v>43466</v>
      </c>
      <c r="G34" s="136">
        <v>43497</v>
      </c>
      <c r="H34" s="136">
        <v>43525</v>
      </c>
    </row>
    <row r="35" spans="1:17" ht="13.5" thickTop="1" x14ac:dyDescent="0.2">
      <c r="B35" s="12" t="s">
        <v>35</v>
      </c>
      <c r="C35" s="191">
        <v>544</v>
      </c>
      <c r="D35" s="161">
        <v>385</v>
      </c>
      <c r="E35" s="165">
        <v>638</v>
      </c>
      <c r="F35" s="166">
        <v>638</v>
      </c>
      <c r="G35" s="166">
        <v>638</v>
      </c>
      <c r="H35" s="167">
        <v>638</v>
      </c>
    </row>
    <row r="36" spans="1:17" x14ac:dyDescent="0.2">
      <c r="B36" s="12" t="s">
        <v>36</v>
      </c>
      <c r="C36" s="206">
        <v>100</v>
      </c>
      <c r="D36" s="161"/>
      <c r="E36" s="207"/>
      <c r="F36" s="166">
        <v>0</v>
      </c>
      <c r="G36" s="166">
        <v>0</v>
      </c>
      <c r="H36" s="208">
        <v>0</v>
      </c>
    </row>
    <row r="37" spans="1:17" x14ac:dyDescent="0.2">
      <c r="B37" s="17" t="s">
        <v>37</v>
      </c>
      <c r="C37" s="192">
        <v>534</v>
      </c>
      <c r="D37" s="161">
        <v>505</v>
      </c>
      <c r="E37" s="168">
        <v>8850</v>
      </c>
      <c r="F37" s="169">
        <v>0</v>
      </c>
      <c r="G37" s="169">
        <v>0</v>
      </c>
      <c r="H37" s="208">
        <v>0</v>
      </c>
    </row>
    <row r="38" spans="1:17" ht="12" customHeight="1" x14ac:dyDescent="0.2">
      <c r="B38" s="17" t="s">
        <v>38</v>
      </c>
      <c r="C38" s="192">
        <v>5000</v>
      </c>
      <c r="D38" s="161">
        <v>7794</v>
      </c>
      <c r="E38" s="168"/>
      <c r="F38" s="169">
        <v>8500</v>
      </c>
      <c r="G38" s="169">
        <v>8500</v>
      </c>
      <c r="H38" s="170">
        <v>8500</v>
      </c>
    </row>
    <row r="39" spans="1:17" x14ac:dyDescent="0.2">
      <c r="B39" s="17" t="s">
        <v>40</v>
      </c>
      <c r="C39" s="192">
        <v>2079</v>
      </c>
      <c r="D39" s="161">
        <v>504</v>
      </c>
      <c r="E39" s="168">
        <v>4784</v>
      </c>
      <c r="F39" s="169">
        <v>0</v>
      </c>
      <c r="G39" s="169">
        <v>0</v>
      </c>
      <c r="H39" s="170">
        <v>0</v>
      </c>
    </row>
    <row r="40" spans="1:17" x14ac:dyDescent="0.2">
      <c r="B40" s="17" t="s">
        <v>39</v>
      </c>
      <c r="C40" s="192">
        <v>3000</v>
      </c>
      <c r="D40" s="161">
        <v>4426</v>
      </c>
      <c r="E40" s="209"/>
      <c r="F40" s="210">
        <v>4600</v>
      </c>
      <c r="G40" s="210">
        <v>4600</v>
      </c>
      <c r="H40" s="211">
        <v>4600</v>
      </c>
    </row>
    <row r="41" spans="1:17" x14ac:dyDescent="0.2">
      <c r="B41" s="36" t="s">
        <v>42</v>
      </c>
      <c r="C41" s="212">
        <v>5472</v>
      </c>
      <c r="D41" s="213">
        <v>5140</v>
      </c>
      <c r="E41" s="209">
        <v>7317</v>
      </c>
      <c r="F41" s="210">
        <v>0</v>
      </c>
      <c r="G41" s="210">
        <v>0</v>
      </c>
      <c r="H41" s="211">
        <v>0</v>
      </c>
    </row>
    <row r="42" spans="1:17" ht="13.5" thickBot="1" x14ac:dyDescent="0.25">
      <c r="B42" s="217" t="s">
        <v>41</v>
      </c>
      <c r="C42" s="218">
        <v>2500</v>
      </c>
      <c r="D42" s="219">
        <v>1840</v>
      </c>
      <c r="E42" s="220"/>
      <c r="F42" s="245">
        <v>7000</v>
      </c>
      <c r="G42" s="245">
        <v>7000</v>
      </c>
      <c r="H42" s="246">
        <v>7000</v>
      </c>
    </row>
    <row r="43" spans="1:17" ht="13.5" thickTop="1" x14ac:dyDescent="0.2">
      <c r="B43" s="216" t="s">
        <v>43</v>
      </c>
      <c r="C43" s="191">
        <f>SUM(C35:C36)</f>
        <v>644</v>
      </c>
      <c r="D43" s="191">
        <f t="shared" ref="D43:E43" si="7">SUM(D35:D36)</f>
        <v>385</v>
      </c>
      <c r="E43" s="234">
        <f t="shared" si="7"/>
        <v>638</v>
      </c>
      <c r="F43" s="214">
        <f t="shared" ref="F43:H43" si="8">SUM(F35:F36)</f>
        <v>638</v>
      </c>
      <c r="G43" s="214">
        <f t="shared" si="8"/>
        <v>638</v>
      </c>
      <c r="H43" s="215">
        <f t="shared" si="8"/>
        <v>638</v>
      </c>
    </row>
    <row r="44" spans="1:17" x14ac:dyDescent="0.2">
      <c r="B44" s="17" t="s">
        <v>44</v>
      </c>
      <c r="C44" s="192">
        <f>SUM(C37:C38)</f>
        <v>5534</v>
      </c>
      <c r="D44" s="192">
        <f t="shared" ref="D44:E44" si="9">SUM(D37:D38)</f>
        <v>8299</v>
      </c>
      <c r="E44" s="235">
        <f t="shared" si="9"/>
        <v>8850</v>
      </c>
      <c r="F44" s="210">
        <f t="shared" ref="F44:H44" si="10">SUM(F37:F38)</f>
        <v>8500</v>
      </c>
      <c r="G44" s="210">
        <f t="shared" si="10"/>
        <v>8500</v>
      </c>
      <c r="H44" s="211">
        <f t="shared" si="10"/>
        <v>8500</v>
      </c>
    </row>
    <row r="45" spans="1:17" x14ac:dyDescent="0.2">
      <c r="B45" s="17" t="s">
        <v>45</v>
      </c>
      <c r="C45" s="192">
        <f>SUM(C39:C40)</f>
        <v>5079</v>
      </c>
      <c r="D45" s="192">
        <f t="shared" ref="D45:E45" si="11">SUM(D39:D40)</f>
        <v>4930</v>
      </c>
      <c r="E45" s="235">
        <f t="shared" si="11"/>
        <v>4784</v>
      </c>
      <c r="F45" s="210">
        <f t="shared" ref="F45:H45" si="12">SUM(F39:F40)</f>
        <v>4600</v>
      </c>
      <c r="G45" s="210">
        <f t="shared" si="12"/>
        <v>4600</v>
      </c>
      <c r="H45" s="211">
        <f t="shared" si="12"/>
        <v>4600</v>
      </c>
    </row>
    <row r="46" spans="1:17" x14ac:dyDescent="0.2">
      <c r="B46" s="17" t="s">
        <v>46</v>
      </c>
      <c r="C46" s="192">
        <f>SUM(C41:C42)</f>
        <v>7972</v>
      </c>
      <c r="D46" s="192">
        <f t="shared" ref="D46:E46" si="13">SUM(D41:D42)</f>
        <v>6980</v>
      </c>
      <c r="E46" s="235">
        <f t="shared" si="13"/>
        <v>7317</v>
      </c>
      <c r="F46" s="210">
        <f t="shared" ref="F46:H46" si="14">SUM(F41:F42)</f>
        <v>7000</v>
      </c>
      <c r="G46" s="210">
        <f t="shared" si="14"/>
        <v>7000</v>
      </c>
      <c r="H46" s="211">
        <f t="shared" si="14"/>
        <v>7000</v>
      </c>
      <c r="K46" s="16"/>
    </row>
    <row r="47" spans="1:17" x14ac:dyDescent="0.2">
      <c r="B47" s="12" t="s">
        <v>53</v>
      </c>
      <c r="C47" s="193"/>
      <c r="D47" s="14"/>
      <c r="E47" s="89">
        <v>0</v>
      </c>
      <c r="F47" s="221">
        <v>0</v>
      </c>
      <c r="G47" s="140">
        <v>0</v>
      </c>
      <c r="H47" s="222">
        <v>0</v>
      </c>
      <c r="K47" s="16"/>
    </row>
    <row r="48" spans="1:17" ht="15.95" customHeight="1" x14ac:dyDescent="0.2">
      <c r="B48" s="12" t="s">
        <v>58</v>
      </c>
      <c r="C48" s="194"/>
      <c r="D48" s="14"/>
      <c r="E48" s="172"/>
      <c r="F48" s="233">
        <v>100</v>
      </c>
      <c r="G48" s="180">
        <v>100</v>
      </c>
      <c r="H48" s="222">
        <v>100</v>
      </c>
      <c r="K48" s="16"/>
    </row>
    <row r="49" spans="1:14" ht="15.95" customHeight="1" x14ac:dyDescent="0.2">
      <c r="B49" s="12" t="s">
        <v>61</v>
      </c>
      <c r="C49" s="194"/>
      <c r="D49" s="14"/>
      <c r="E49" s="172"/>
      <c r="F49" s="233"/>
      <c r="G49" s="180"/>
      <c r="H49" s="222"/>
      <c r="K49" s="16"/>
    </row>
    <row r="50" spans="1:14" ht="15.95" customHeight="1" x14ac:dyDescent="0.2">
      <c r="A50" s="11"/>
      <c r="B50" s="12" t="s">
        <v>68</v>
      </c>
      <c r="C50" s="194"/>
      <c r="D50" s="14"/>
      <c r="E50" s="172"/>
      <c r="F50" s="233"/>
      <c r="G50" s="180"/>
      <c r="H50" s="222"/>
      <c r="L50" s="11"/>
      <c r="M50" s="11"/>
      <c r="N50" s="11"/>
    </row>
    <row r="51" spans="1:14" ht="15.95" customHeight="1" x14ac:dyDescent="0.2">
      <c r="A51" s="11"/>
      <c r="B51" s="12" t="s">
        <v>54</v>
      </c>
      <c r="C51" s="194"/>
      <c r="D51" s="14"/>
      <c r="E51" s="172"/>
      <c r="F51" s="180">
        <v>100</v>
      </c>
      <c r="G51" s="180">
        <v>100</v>
      </c>
      <c r="H51" s="222">
        <v>100</v>
      </c>
      <c r="L51" s="11"/>
      <c r="M51" s="11"/>
      <c r="N51" s="11"/>
    </row>
    <row r="52" spans="1:14" s="11" customFormat="1" ht="15.95" customHeight="1" x14ac:dyDescent="0.2">
      <c r="A52" s="16"/>
      <c r="B52" s="236" t="s">
        <v>69</v>
      </c>
      <c r="C52" s="194"/>
      <c r="D52" s="14"/>
      <c r="E52" s="172"/>
      <c r="F52" s="237">
        <v>2346</v>
      </c>
      <c r="G52" s="237">
        <v>2346</v>
      </c>
      <c r="H52" s="237">
        <v>2346</v>
      </c>
      <c r="I52"/>
      <c r="J52"/>
      <c r="K52"/>
      <c r="L52" s="16"/>
      <c r="M52" s="16"/>
      <c r="N52" s="16"/>
    </row>
    <row r="53" spans="1:14" s="16" customFormat="1" ht="13.5" thickBot="1" x14ac:dyDescent="0.25">
      <c r="A53"/>
      <c r="B53" s="36" t="s">
        <v>55</v>
      </c>
      <c r="C53" s="195">
        <v>1281</v>
      </c>
      <c r="D53" s="14">
        <v>2139</v>
      </c>
      <c r="E53" s="90">
        <v>1281</v>
      </c>
      <c r="F53" s="92">
        <v>1281</v>
      </c>
      <c r="G53" s="91">
        <v>1281</v>
      </c>
      <c r="H53" s="93">
        <v>1281</v>
      </c>
      <c r="I53"/>
      <c r="J53"/>
      <c r="K53"/>
      <c r="L53"/>
      <c r="M53"/>
      <c r="N53"/>
    </row>
    <row r="54" spans="1:14" ht="13.5" thickTop="1" x14ac:dyDescent="0.2">
      <c r="B54" s="94" t="s">
        <v>51</v>
      </c>
      <c r="C54" s="196">
        <f>C35+C37+C39+C41+C53</f>
        <v>9910</v>
      </c>
      <c r="D54" s="163">
        <f t="shared" ref="D54:E54" si="15">D35+D37+D39+D41+D53</f>
        <v>8673</v>
      </c>
      <c r="E54" s="45">
        <f t="shared" si="15"/>
        <v>22870</v>
      </c>
      <c r="F54" s="96">
        <f t="shared" ref="F54:H54" si="16">F35+F37+F39+F41+F53</f>
        <v>1919</v>
      </c>
      <c r="G54" s="97">
        <f t="shared" si="16"/>
        <v>1919</v>
      </c>
      <c r="H54" s="98">
        <f t="shared" si="16"/>
        <v>1919</v>
      </c>
    </row>
    <row r="55" spans="1:14" x14ac:dyDescent="0.2">
      <c r="A55" s="16"/>
      <c r="B55" s="155" t="s">
        <v>33</v>
      </c>
      <c r="C55" s="52">
        <f t="shared" ref="C55:E55" si="17">SUM(C35:C41)</f>
        <v>16729</v>
      </c>
      <c r="D55" s="164">
        <f t="shared" si="17"/>
        <v>18754</v>
      </c>
      <c r="E55" s="118">
        <f t="shared" si="17"/>
        <v>21589</v>
      </c>
      <c r="F55" s="99">
        <f t="shared" ref="F55:G55" si="18">SUM(F35:F42)</f>
        <v>20738</v>
      </c>
      <c r="G55" s="100">
        <f t="shared" si="18"/>
        <v>20738</v>
      </c>
      <c r="H55" s="101">
        <f>SUM(H35:H42)</f>
        <v>20738</v>
      </c>
      <c r="L55" s="16"/>
      <c r="M55" s="16"/>
      <c r="N55" s="16"/>
    </row>
    <row r="56" spans="1:14" s="16" customFormat="1" x14ac:dyDescent="0.2">
      <c r="B56" s="102"/>
      <c r="C56" s="197"/>
      <c r="D56" s="103"/>
      <c r="E56" s="104"/>
      <c r="F56" s="56"/>
      <c r="G56" s="55"/>
      <c r="H56" s="20"/>
      <c r="I56"/>
      <c r="J56"/>
      <c r="K56"/>
    </row>
    <row r="57" spans="1:14" s="16" customFormat="1" x14ac:dyDescent="0.2">
      <c r="A57"/>
      <c r="B57" s="223"/>
      <c r="C57" s="224"/>
      <c r="D57" s="225"/>
      <c r="E57" s="226"/>
      <c r="F57" s="227"/>
      <c r="G57" s="228"/>
      <c r="H57" s="229"/>
      <c r="I57"/>
      <c r="J57"/>
      <c r="K57"/>
      <c r="L57"/>
      <c r="M57"/>
      <c r="N57"/>
    </row>
    <row r="58" spans="1:14" x14ac:dyDescent="0.2">
      <c r="B58" s="57"/>
      <c r="C58" s="198"/>
      <c r="D58" s="183"/>
      <c r="E58" s="106"/>
      <c r="F58" s="105"/>
      <c r="G58" s="107"/>
      <c r="H58" s="108"/>
    </row>
    <row r="59" spans="1:14" x14ac:dyDescent="0.2">
      <c r="B59" s="67" t="s">
        <v>49</v>
      </c>
      <c r="C59" s="199">
        <v>21828</v>
      </c>
      <c r="D59" s="69">
        <v>21828</v>
      </c>
      <c r="E59" s="70">
        <v>21828</v>
      </c>
      <c r="F59" s="231">
        <v>4730</v>
      </c>
      <c r="G59" s="231">
        <v>4730</v>
      </c>
      <c r="H59" s="231">
        <v>4730</v>
      </c>
    </row>
    <row r="60" spans="1:14" ht="13.5" thickBot="1" x14ac:dyDescent="0.25">
      <c r="B60" s="73" t="s">
        <v>50</v>
      </c>
      <c r="C60" s="109">
        <f>C59-C54-C58</f>
        <v>11918</v>
      </c>
      <c r="D60" s="184">
        <f t="shared" ref="D60:E60" si="19">D59-D54-D58</f>
        <v>13155</v>
      </c>
      <c r="E60" s="110">
        <f t="shared" si="19"/>
        <v>-1042</v>
      </c>
      <c r="F60" s="109">
        <f t="shared" ref="F60:H60" si="20">F59-F54-F58</f>
        <v>2811</v>
      </c>
      <c r="G60" s="111">
        <f t="shared" si="20"/>
        <v>2811</v>
      </c>
      <c r="H60" s="110">
        <f t="shared" si="20"/>
        <v>2811</v>
      </c>
    </row>
    <row r="61" spans="1:14" ht="13.5" thickTop="1" x14ac:dyDescent="0.2">
      <c r="B61" s="181" t="s">
        <v>59</v>
      </c>
      <c r="C61" s="185"/>
      <c r="D61" s="186"/>
      <c r="E61" s="182"/>
      <c r="F61" s="202">
        <f t="shared" ref="F61:H61" si="21">F36+F38+F40+F42+SUM(F47:F52)</f>
        <v>22646</v>
      </c>
      <c r="G61" s="202">
        <f t="shared" si="21"/>
        <v>22646</v>
      </c>
      <c r="H61" s="202">
        <f t="shared" si="21"/>
        <v>22646</v>
      </c>
    </row>
    <row r="62" spans="1:14" x14ac:dyDescent="0.2">
      <c r="B62" s="57"/>
      <c r="C62" s="188"/>
      <c r="D62" s="187"/>
      <c r="E62" s="200"/>
      <c r="F62" s="183"/>
      <c r="G62" s="107"/>
      <c r="H62" s="108"/>
    </row>
    <row r="63" spans="1:14" x14ac:dyDescent="0.2">
      <c r="B63" s="67" t="s">
        <v>47</v>
      </c>
      <c r="C63" s="188"/>
      <c r="D63" s="187"/>
      <c r="E63" s="200"/>
      <c r="F63" s="232">
        <v>31088</v>
      </c>
      <c r="G63" s="232">
        <v>31088</v>
      </c>
      <c r="H63" s="232">
        <v>31088</v>
      </c>
    </row>
    <row r="64" spans="1:14" ht="13.5" thickBot="1" x14ac:dyDescent="0.25">
      <c r="B64" s="73" t="s">
        <v>48</v>
      </c>
      <c r="C64" s="189"/>
      <c r="D64" s="190"/>
      <c r="E64" s="201"/>
      <c r="F64" s="109">
        <f t="shared" ref="F64:H64" si="22">F63-F61-F62</f>
        <v>8442</v>
      </c>
      <c r="G64" s="111">
        <f t="shared" si="22"/>
        <v>8442</v>
      </c>
      <c r="H64" s="110">
        <f t="shared" si="22"/>
        <v>8442</v>
      </c>
    </row>
    <row r="65" spans="2:18" ht="14.25" thickTop="1" thickBot="1" x14ac:dyDescent="0.25">
      <c r="B65" s="73" t="s">
        <v>34</v>
      </c>
      <c r="C65" s="189"/>
      <c r="D65" s="190"/>
      <c r="E65" s="201"/>
      <c r="F65" s="109">
        <f t="shared" ref="F65:H65" si="23">F59+F63</f>
        <v>35818</v>
      </c>
      <c r="G65" s="111">
        <f t="shared" si="23"/>
        <v>35818</v>
      </c>
      <c r="H65" s="110">
        <f t="shared" si="23"/>
        <v>35818</v>
      </c>
    </row>
    <row r="66" spans="2:18" ht="13.5" thickTop="1" x14ac:dyDescent="0.2">
      <c r="B66" s="112" t="s">
        <v>52</v>
      </c>
      <c r="C66" s="112"/>
      <c r="D66" s="113"/>
      <c r="E66" s="114"/>
      <c r="F66" s="230">
        <f t="shared" ref="F66:H66" si="24">(F59+F63)-(F54+F61)</f>
        <v>11253</v>
      </c>
      <c r="G66" s="230">
        <f t="shared" si="24"/>
        <v>11253</v>
      </c>
      <c r="H66" s="230">
        <f t="shared" si="24"/>
        <v>11253</v>
      </c>
    </row>
    <row r="67" spans="2:18" x14ac:dyDescent="0.2">
      <c r="B67" s="112"/>
      <c r="C67" s="112"/>
      <c r="D67" s="113"/>
      <c r="E67" s="114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2:18" x14ac:dyDescent="0.2">
      <c r="B68" s="83"/>
      <c r="C68" s="83"/>
      <c r="D68" s="84"/>
      <c r="E68" s="84"/>
      <c r="F68" s="84"/>
      <c r="G68" s="84"/>
      <c r="H68" s="84"/>
      <c r="I68" s="84"/>
      <c r="J68" s="84"/>
      <c r="K68" s="84"/>
      <c r="L68" s="145"/>
      <c r="M68" s="145"/>
      <c r="N68" s="145"/>
      <c r="O68" s="204"/>
      <c r="P68" s="204"/>
      <c r="Q68" s="204"/>
      <c r="R68" s="84"/>
    </row>
    <row r="69" spans="2:18" ht="13.5" thickBot="1" x14ac:dyDescent="0.25">
      <c r="B69" s="85"/>
    </row>
    <row r="70" spans="2:18" ht="16.5" thickTop="1" x14ac:dyDescent="0.25">
      <c r="B70" s="250" t="str">
        <f>B3</f>
        <v>UK Tier 1 Requests  - 2019</v>
      </c>
      <c r="C70" s="251"/>
      <c r="D70" s="251"/>
      <c r="E70" s="256"/>
      <c r="F70" s="4"/>
      <c r="G70" s="4"/>
      <c r="H70" s="4"/>
    </row>
    <row r="71" spans="2:18" ht="16.5" thickBot="1" x14ac:dyDescent="0.3">
      <c r="B71" s="253" t="s">
        <v>18</v>
      </c>
      <c r="C71" s="254"/>
      <c r="D71" s="254"/>
      <c r="E71" s="255"/>
      <c r="F71" s="146"/>
      <c r="G71" s="146"/>
      <c r="H71" s="146"/>
    </row>
    <row r="72" spans="2:18" ht="24" thickTop="1" thickBot="1" x14ac:dyDescent="0.25">
      <c r="B72" s="7"/>
      <c r="C72" s="115"/>
      <c r="D72" s="9" t="s">
        <v>71</v>
      </c>
      <c r="E72" s="10" t="s">
        <v>72</v>
      </c>
      <c r="F72" s="147">
        <v>43466</v>
      </c>
      <c r="G72" s="147">
        <v>43497</v>
      </c>
      <c r="H72" s="147">
        <v>43525</v>
      </c>
    </row>
    <row r="73" spans="2:18" ht="13.5" thickTop="1" x14ac:dyDescent="0.2">
      <c r="B73" s="12" t="s">
        <v>1</v>
      </c>
      <c r="C73" s="13"/>
      <c r="D73" s="14">
        <v>882</v>
      </c>
      <c r="E73" s="116">
        <v>818</v>
      </c>
      <c r="F73" s="138">
        <v>870</v>
      </c>
      <c r="G73" s="117">
        <v>870</v>
      </c>
      <c r="H73" s="117">
        <v>870</v>
      </c>
    </row>
    <row r="74" spans="2:18" x14ac:dyDescent="0.2">
      <c r="B74" s="17" t="s">
        <v>2</v>
      </c>
      <c r="C74" s="18"/>
      <c r="D74" s="14">
        <v>16980</v>
      </c>
      <c r="E74" s="87">
        <v>24375</v>
      </c>
      <c r="F74" s="238">
        <v>17000</v>
      </c>
      <c r="G74" s="239">
        <v>17000</v>
      </c>
      <c r="H74" s="239">
        <v>17000</v>
      </c>
    </row>
    <row r="75" spans="2:18" x14ac:dyDescent="0.2">
      <c r="B75" s="17" t="s">
        <v>3</v>
      </c>
      <c r="C75" s="18"/>
      <c r="D75" s="14">
        <v>11601</v>
      </c>
      <c r="E75" s="87">
        <v>14936</v>
      </c>
      <c r="F75" s="238">
        <v>12720</v>
      </c>
      <c r="G75" s="240">
        <v>12720</v>
      </c>
      <c r="H75" s="241">
        <v>12720</v>
      </c>
    </row>
    <row r="76" spans="2:18" x14ac:dyDescent="0.2">
      <c r="B76" s="17" t="s">
        <v>4</v>
      </c>
      <c r="C76" s="18"/>
      <c r="D76" s="14">
        <v>11570</v>
      </c>
      <c r="E76" s="119">
        <v>18231</v>
      </c>
      <c r="F76" s="238">
        <v>12870</v>
      </c>
      <c r="G76" s="240">
        <v>12870</v>
      </c>
      <c r="H76" s="241">
        <v>12870</v>
      </c>
    </row>
    <row r="77" spans="2:18" x14ac:dyDescent="0.2">
      <c r="B77" s="17" t="s">
        <v>5</v>
      </c>
      <c r="C77" s="18"/>
      <c r="D77" s="14">
        <v>214</v>
      </c>
      <c r="E77" s="89">
        <v>400</v>
      </c>
      <c r="F77" s="173">
        <v>400</v>
      </c>
      <c r="G77" s="173">
        <v>400</v>
      </c>
      <c r="H77" s="150">
        <v>400</v>
      </c>
    </row>
    <row r="78" spans="2:18" x14ac:dyDescent="0.2">
      <c r="B78" s="21" t="s">
        <v>6</v>
      </c>
      <c r="C78" s="22"/>
      <c r="D78" s="14">
        <v>83</v>
      </c>
      <c r="E78" s="89">
        <v>75</v>
      </c>
      <c r="F78" s="157">
        <v>100</v>
      </c>
      <c r="G78" s="158">
        <v>100</v>
      </c>
      <c r="H78" s="159">
        <v>100</v>
      </c>
    </row>
    <row r="79" spans="2:18" x14ac:dyDescent="0.2">
      <c r="B79" s="21" t="s">
        <v>57</v>
      </c>
      <c r="C79" s="22"/>
      <c r="D79" s="14">
        <v>831</v>
      </c>
      <c r="E79" s="89">
        <v>800</v>
      </c>
      <c r="F79" s="157">
        <v>800</v>
      </c>
      <c r="G79" s="158">
        <v>800</v>
      </c>
      <c r="H79" s="159">
        <v>800</v>
      </c>
    </row>
    <row r="80" spans="2:18" x14ac:dyDescent="0.2">
      <c r="B80" s="17" t="s">
        <v>7</v>
      </c>
      <c r="C80" s="18"/>
      <c r="D80" s="14">
        <v>835</v>
      </c>
      <c r="E80" s="89">
        <v>1800</v>
      </c>
      <c r="F80" s="157">
        <v>1300</v>
      </c>
      <c r="G80" s="142">
        <v>1300</v>
      </c>
      <c r="H80" s="142">
        <v>1300</v>
      </c>
    </row>
    <row r="81" spans="1:26" x14ac:dyDescent="0.2">
      <c r="B81" s="17" t="s">
        <v>8</v>
      </c>
      <c r="C81" s="18"/>
      <c r="D81" s="14">
        <v>0</v>
      </c>
      <c r="E81" s="88">
        <v>0</v>
      </c>
      <c r="F81" s="34">
        <v>5</v>
      </c>
      <c r="G81" s="35">
        <v>5</v>
      </c>
      <c r="H81" s="33">
        <v>5</v>
      </c>
    </row>
    <row r="82" spans="1:26" x14ac:dyDescent="0.2">
      <c r="B82" s="17" t="s">
        <v>56</v>
      </c>
      <c r="C82" s="18"/>
      <c r="D82" s="14"/>
      <c r="E82" s="88"/>
      <c r="F82" s="34">
        <v>100</v>
      </c>
      <c r="G82" s="35">
        <v>100</v>
      </c>
      <c r="H82" s="33">
        <v>100</v>
      </c>
    </row>
    <row r="83" spans="1:26" ht="13.5" customHeight="1" x14ac:dyDescent="0.2">
      <c r="B83" s="17" t="s">
        <v>9</v>
      </c>
      <c r="C83" s="18"/>
      <c r="D83" s="14">
        <v>111</v>
      </c>
      <c r="E83" s="88">
        <v>50</v>
      </c>
      <c r="F83" s="34">
        <v>100</v>
      </c>
      <c r="G83" s="35">
        <v>100</v>
      </c>
      <c r="H83" s="33">
        <v>100</v>
      </c>
    </row>
    <row r="84" spans="1:26" ht="13.5" customHeight="1" x14ac:dyDescent="0.2">
      <c r="B84" s="17" t="s">
        <v>73</v>
      </c>
      <c r="C84" s="18"/>
      <c r="D84" s="14"/>
      <c r="E84" s="88"/>
      <c r="F84" s="34">
        <v>200</v>
      </c>
      <c r="G84" s="35">
        <v>200</v>
      </c>
      <c r="H84" s="33">
        <v>500</v>
      </c>
    </row>
    <row r="85" spans="1:26" ht="13.5" customHeight="1" x14ac:dyDescent="0.2">
      <c r="B85" s="17" t="s">
        <v>10</v>
      </c>
      <c r="C85" s="18"/>
      <c r="D85" s="14">
        <v>0</v>
      </c>
      <c r="E85" s="88">
        <v>0</v>
      </c>
      <c r="F85" s="34">
        <v>0</v>
      </c>
      <c r="G85" s="35">
        <v>0</v>
      </c>
      <c r="H85" s="33">
        <v>0</v>
      </c>
    </row>
    <row r="86" spans="1:26" ht="13.5" customHeight="1" x14ac:dyDescent="0.2">
      <c r="B86" s="36" t="s">
        <v>22</v>
      </c>
      <c r="C86" s="37"/>
      <c r="D86" s="14">
        <v>2614</v>
      </c>
      <c r="E86" s="171">
        <v>5000</v>
      </c>
      <c r="F86" s="35">
        <v>5000</v>
      </c>
      <c r="G86" s="35">
        <v>5000</v>
      </c>
      <c r="H86" s="33">
        <v>5000</v>
      </c>
    </row>
    <row r="87" spans="1:26" ht="13.5" customHeight="1" x14ac:dyDescent="0.2">
      <c r="B87" s="36" t="s">
        <v>25</v>
      </c>
      <c r="C87" s="37"/>
      <c r="D87" s="14"/>
      <c r="E87" s="171"/>
      <c r="F87" s="174">
        <v>50</v>
      </c>
      <c r="G87" s="35">
        <v>50</v>
      </c>
      <c r="H87" s="33">
        <v>50</v>
      </c>
    </row>
    <row r="88" spans="1:26" x14ac:dyDescent="0.2">
      <c r="B88" s="36" t="s">
        <v>26</v>
      </c>
      <c r="C88" s="37"/>
      <c r="D88" s="14"/>
      <c r="E88" s="171"/>
      <c r="F88" s="174"/>
      <c r="G88" s="35"/>
      <c r="H88" s="33"/>
    </row>
    <row r="89" spans="1:26" x14ac:dyDescent="0.2">
      <c r="B89" s="36" t="s">
        <v>11</v>
      </c>
      <c r="C89" s="37"/>
      <c r="D89" s="14">
        <v>3.8</v>
      </c>
      <c r="E89" s="151">
        <v>15</v>
      </c>
      <c r="F89" s="153">
        <v>15</v>
      </c>
      <c r="G89" s="152">
        <v>15</v>
      </c>
      <c r="H89" s="154">
        <v>15</v>
      </c>
    </row>
    <row r="90" spans="1:26" ht="13.5" thickBot="1" x14ac:dyDescent="0.25">
      <c r="B90" s="36" t="s">
        <v>13</v>
      </c>
      <c r="C90" s="37"/>
      <c r="D90" s="14">
        <v>0</v>
      </c>
      <c r="E90" s="120">
        <v>0</v>
      </c>
      <c r="F90" s="39">
        <v>0</v>
      </c>
      <c r="G90" s="40">
        <v>0</v>
      </c>
      <c r="H90" s="41">
        <v>0</v>
      </c>
    </row>
    <row r="91" spans="1:26" ht="13.5" thickTop="1" x14ac:dyDescent="0.2">
      <c r="B91" s="94" t="s">
        <v>12</v>
      </c>
      <c r="C91" s="121"/>
      <c r="D91" s="44">
        <f t="shared" ref="D91:H91" si="25">SUM(D73:D90)</f>
        <v>45724.800000000003</v>
      </c>
      <c r="E91" s="95">
        <f t="shared" si="25"/>
        <v>66500</v>
      </c>
      <c r="F91" s="122">
        <f t="shared" si="25"/>
        <v>51530</v>
      </c>
      <c r="G91" s="123">
        <f t="shared" si="25"/>
        <v>51530</v>
      </c>
      <c r="H91" s="124">
        <f t="shared" si="25"/>
        <v>51830</v>
      </c>
    </row>
    <row r="92" spans="1:26" x14ac:dyDescent="0.2">
      <c r="A92" s="11"/>
      <c r="B92" s="155" t="s">
        <v>62</v>
      </c>
      <c r="C92" s="125"/>
      <c r="D92" s="50">
        <f t="shared" ref="D92:H92" si="26">SUM(D73:D76)</f>
        <v>41033</v>
      </c>
      <c r="E92" s="126">
        <f t="shared" si="26"/>
        <v>58360</v>
      </c>
      <c r="F92" s="52">
        <f t="shared" si="26"/>
        <v>43460</v>
      </c>
      <c r="G92" s="53">
        <f t="shared" si="26"/>
        <v>43460</v>
      </c>
      <c r="H92" s="19">
        <f t="shared" si="26"/>
        <v>43460</v>
      </c>
      <c r="U92" s="16"/>
      <c r="V92" s="16"/>
    </row>
    <row r="93" spans="1:26" x14ac:dyDescent="0.2">
      <c r="A93" s="16"/>
      <c r="B93" s="156" t="s">
        <v>63</v>
      </c>
      <c r="C93" s="127"/>
      <c r="D93" s="128"/>
      <c r="E93" s="129"/>
      <c r="F93" s="56"/>
      <c r="G93" s="55"/>
      <c r="H93" s="20"/>
      <c r="W93" s="11"/>
    </row>
    <row r="94" spans="1:26" x14ac:dyDescent="0.2">
      <c r="B94" s="57"/>
      <c r="C94" s="130"/>
      <c r="D94" s="131"/>
      <c r="E94" s="132"/>
      <c r="F94" s="141"/>
      <c r="G94" s="61"/>
      <c r="H94" s="62"/>
      <c r="J94" s="16"/>
      <c r="W94" s="16"/>
      <c r="X94" s="16"/>
      <c r="Y94" s="16"/>
      <c r="Z94" s="11"/>
    </row>
    <row r="95" spans="1:26" x14ac:dyDescent="0.2">
      <c r="A95" s="16"/>
      <c r="B95" s="67" t="s">
        <v>15</v>
      </c>
      <c r="C95" s="68"/>
      <c r="D95" s="69">
        <v>55374</v>
      </c>
      <c r="E95" s="70">
        <v>55374</v>
      </c>
      <c r="F95" s="71">
        <v>55374</v>
      </c>
      <c r="G95" s="72">
        <v>55374</v>
      </c>
      <c r="H95" s="160">
        <v>55374</v>
      </c>
      <c r="J95" s="16"/>
      <c r="Z95" s="16"/>
    </row>
    <row r="96" spans="1:26" ht="13.5" thickBot="1" x14ac:dyDescent="0.25">
      <c r="B96" s="73" t="s">
        <v>16</v>
      </c>
      <c r="C96" s="74"/>
      <c r="D96" s="133">
        <f t="shared" ref="D96:H96" si="27">D95-D91</f>
        <v>9649.1999999999971</v>
      </c>
      <c r="E96" s="135">
        <f t="shared" si="27"/>
        <v>-11126</v>
      </c>
      <c r="F96" s="133">
        <f t="shared" si="27"/>
        <v>3844</v>
      </c>
      <c r="G96" s="134">
        <f t="shared" si="27"/>
        <v>3844</v>
      </c>
      <c r="H96" s="135">
        <f t="shared" si="27"/>
        <v>3544</v>
      </c>
      <c r="U96" s="16"/>
    </row>
    <row r="97" spans="1:41" ht="13.5" thickTop="1" x14ac:dyDescent="0.2">
      <c r="B97" s="85"/>
      <c r="C97" s="85"/>
      <c r="D97" s="85"/>
      <c r="E97" s="85"/>
      <c r="F97" s="143"/>
      <c r="G97" s="1"/>
      <c r="H97" s="1"/>
      <c r="I97" s="1"/>
      <c r="J97" s="1"/>
      <c r="K97" s="1"/>
      <c r="L97" s="144"/>
      <c r="M97" s="144"/>
      <c r="N97" s="144"/>
      <c r="O97" s="243"/>
      <c r="P97" s="243"/>
      <c r="Q97" s="243"/>
      <c r="R97" s="1"/>
      <c r="S97" s="1"/>
      <c r="T97" s="1"/>
      <c r="U97" s="1"/>
      <c r="W97" s="175"/>
      <c r="AO97" s="16"/>
    </row>
    <row r="98" spans="1:41" x14ac:dyDescent="0.2">
      <c r="B98" s="249" t="s">
        <v>19</v>
      </c>
      <c r="C98" s="248"/>
      <c r="D98" s="248"/>
      <c r="E98" s="248"/>
      <c r="F98" s="84"/>
      <c r="G98" s="84"/>
      <c r="H98" s="84"/>
      <c r="I98" s="84"/>
      <c r="J98" s="84"/>
      <c r="K98" s="84"/>
      <c r="L98" s="145"/>
      <c r="M98" s="145"/>
      <c r="N98" s="145"/>
      <c r="O98" s="204"/>
      <c r="P98" s="204"/>
      <c r="Q98" s="204"/>
      <c r="R98" s="84"/>
    </row>
    <row r="99" spans="1:41" x14ac:dyDescent="0.2">
      <c r="B99" s="203" t="s">
        <v>21</v>
      </c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W99" s="175"/>
    </row>
    <row r="100" spans="1:41" s="11" customFormat="1" ht="25.5" customHeight="1" x14ac:dyDescent="0.2">
      <c r="A100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/>
      <c r="W100" s="175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1:41" s="16" customFormat="1" x14ac:dyDescent="0.2">
      <c r="A101"/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/>
      <c r="W101" s="175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1:41" x14ac:dyDescent="0.2"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W102" s="176"/>
    </row>
    <row r="103" spans="1:41" s="16" customForma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</sheetData>
  <mergeCells count="8">
    <mergeCell ref="B1:F1"/>
    <mergeCell ref="B98:E98"/>
    <mergeCell ref="B32:E32"/>
    <mergeCell ref="B71:E71"/>
    <mergeCell ref="B70:E70"/>
    <mergeCell ref="B3:E3"/>
    <mergeCell ref="B4:E4"/>
    <mergeCell ref="B33:E33"/>
  </mergeCells>
  <conditionalFormatting sqref="D6:D19">
    <cfRule type="cellIs" dxfId="2" priority="13" operator="greaterThan">
      <formula>$E6</formula>
    </cfRule>
  </conditionalFormatting>
  <conditionalFormatting sqref="D35:D42 D47:D53">
    <cfRule type="cellIs" dxfId="1" priority="2" operator="greaterThan">
      <formula>$E35</formula>
    </cfRule>
  </conditionalFormatting>
  <conditionalFormatting sqref="D73:D90">
    <cfRule type="cellIs" dxfId="0" priority="1" operator="greaterThan">
      <formula>$E73</formula>
    </cfRule>
  </conditionalFormatting>
  <pageMargins left="0" right="0" top="0.98425196850393704" bottom="0.98425196850393704" header="0.51181102362204722" footer="0.51181102362204722"/>
  <pageSetup paperSize="9" scale="56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D3" sqref="D3"/>
    </sheetView>
  </sheetViews>
  <sheetFormatPr defaultColWidth="8.85546875" defaultRowHeight="12.75" x14ac:dyDescent="0.2"/>
  <sheetData>
    <row r="2" spans="1:4" x14ac:dyDescent="0.2">
      <c r="B2" t="s">
        <v>31</v>
      </c>
      <c r="C2" t="s">
        <v>32</v>
      </c>
      <c r="D2" t="s">
        <v>32</v>
      </c>
    </row>
    <row r="3" spans="1:4" x14ac:dyDescent="0.2">
      <c r="B3" t="s">
        <v>27</v>
      </c>
      <c r="C3" t="s">
        <v>28</v>
      </c>
      <c r="D3" t="s">
        <v>29</v>
      </c>
    </row>
    <row r="4" spans="1:4" x14ac:dyDescent="0.2">
      <c r="A4" t="str">
        <f>'2018'!B73</f>
        <v>ALICE</v>
      </c>
      <c r="B4" s="177" t="e">
        <f>'2018'!#REF!</f>
        <v>#REF!</v>
      </c>
      <c r="C4" s="177" t="e">
        <f>'2018'!#REF!</f>
        <v>#REF!</v>
      </c>
      <c r="D4" s="177" t="e">
        <f>'2018'!#REF!</f>
        <v>#REF!</v>
      </c>
    </row>
    <row r="5" spans="1:4" x14ac:dyDescent="0.2">
      <c r="A5" t="str">
        <f>'2018'!B74</f>
        <v>ATLAS</v>
      </c>
      <c r="B5" s="177" t="e">
        <f>'2018'!#REF!</f>
        <v>#REF!</v>
      </c>
      <c r="C5" s="177" t="e">
        <f>'2018'!#REF!</f>
        <v>#REF!</v>
      </c>
      <c r="D5" s="177" t="e">
        <f>'2018'!#REF!</f>
        <v>#REF!</v>
      </c>
    </row>
    <row r="6" spans="1:4" x14ac:dyDescent="0.2">
      <c r="A6" t="str">
        <f>'2018'!B75</f>
        <v>CMS</v>
      </c>
      <c r="B6" s="177" t="e">
        <f>'2018'!#REF!</f>
        <v>#REF!</v>
      </c>
      <c r="C6" s="177" t="e">
        <f>'2018'!#REF!</f>
        <v>#REF!</v>
      </c>
      <c r="D6" s="177" t="e">
        <f>'2018'!#REF!</f>
        <v>#REF!</v>
      </c>
    </row>
    <row r="7" spans="1:4" x14ac:dyDescent="0.2">
      <c r="A7" t="str">
        <f>'2018'!B76</f>
        <v>LHCb</v>
      </c>
      <c r="B7" s="177" t="e">
        <f>'2018'!#REF!</f>
        <v>#REF!</v>
      </c>
      <c r="C7" s="177" t="e">
        <f>'2018'!#REF!</f>
        <v>#REF!</v>
      </c>
      <c r="D7" s="177" t="e">
        <f>'2018'!#REF!</f>
        <v>#REF!</v>
      </c>
    </row>
    <row r="9" spans="1:4" x14ac:dyDescent="0.2">
      <c r="A9" t="s">
        <v>30</v>
      </c>
      <c r="B9" s="177" t="e">
        <f>SUM(B4:B7)</f>
        <v>#REF!</v>
      </c>
      <c r="C9" s="177" t="e">
        <f t="shared" ref="C9:D9" si="0">SUM(C4:C7)</f>
        <v>#REF!</v>
      </c>
      <c r="D9" s="177" t="e">
        <f t="shared" si="0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2018</vt:lpstr>
      <vt:lpstr>Sheet1</vt:lpstr>
      <vt:lpstr>'2018'!Print_Area</vt:lpstr>
    </vt:vector>
  </TitlesOfParts>
  <Company>Department of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gronbech</dc:creator>
  <cp:lastModifiedBy>Peter Gronbech</cp:lastModifiedBy>
  <cp:lastPrinted>2018-07-23T08:54:31Z</cp:lastPrinted>
  <dcterms:created xsi:type="dcterms:W3CDTF">2012-10-05T11:36:25Z</dcterms:created>
  <dcterms:modified xsi:type="dcterms:W3CDTF">2019-07-25T08:27:04Z</dcterms:modified>
</cp:coreProperties>
</file>