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iles\excel\PMB\T1 Resources Meeting\"/>
    </mc:Choice>
  </mc:AlternateContent>
  <bookViews>
    <workbookView xWindow="690" yWindow="585" windowWidth="24180" windowHeight="11235" tabRatio="234"/>
  </bookViews>
  <sheets>
    <sheet name="2018" sheetId="1" r:id="rId1"/>
    <sheet name="Sheet1" sheetId="2" r:id="rId2"/>
  </sheets>
  <definedNames>
    <definedName name="_xlnm.Print_Area" localSheetId="0">'2018'!$B$1:$W$115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0" i="1" l="1"/>
  <c r="V55" i="1"/>
  <c r="T55" i="1" l="1"/>
  <c r="U22" i="1"/>
  <c r="Q98" i="1"/>
  <c r="P98" i="1"/>
  <c r="O98" i="1"/>
  <c r="Q97" i="1"/>
  <c r="Q102" i="1" s="1"/>
  <c r="P97" i="1"/>
  <c r="P102" i="1" s="1"/>
  <c r="O97" i="1"/>
  <c r="O102" i="1" s="1"/>
  <c r="Q65" i="1"/>
  <c r="P65" i="1"/>
  <c r="O65" i="1"/>
  <c r="Q61" i="1"/>
  <c r="Q64" i="1" s="1"/>
  <c r="P61" i="1"/>
  <c r="P64" i="1" s="1"/>
  <c r="O61" i="1"/>
  <c r="O64" i="1" s="1"/>
  <c r="Q55" i="1"/>
  <c r="P55" i="1"/>
  <c r="O55" i="1"/>
  <c r="Q54" i="1"/>
  <c r="P54" i="1"/>
  <c r="P60" i="1" s="1"/>
  <c r="O54" i="1"/>
  <c r="Q47" i="1"/>
  <c r="P47" i="1"/>
  <c r="O47" i="1"/>
  <c r="Q46" i="1"/>
  <c r="P46" i="1"/>
  <c r="O46" i="1"/>
  <c r="Q45" i="1"/>
  <c r="P45" i="1"/>
  <c r="O45" i="1"/>
  <c r="Q44" i="1"/>
  <c r="P44" i="1"/>
  <c r="O44" i="1"/>
  <c r="Q22" i="1"/>
  <c r="P22" i="1"/>
  <c r="O22" i="1"/>
  <c r="Q21" i="1"/>
  <c r="P21" i="1"/>
  <c r="O21" i="1"/>
  <c r="Q20" i="1"/>
  <c r="Q26" i="1" s="1"/>
  <c r="P20" i="1"/>
  <c r="P26" i="1" s="1"/>
  <c r="O20" i="1"/>
  <c r="O26" i="1" s="1"/>
  <c r="Q66" i="1" l="1"/>
  <c r="O66" i="1"/>
  <c r="O60" i="1"/>
  <c r="Q60" i="1"/>
  <c r="P66" i="1"/>
  <c r="S100" i="1"/>
  <c r="E22" i="1" l="1"/>
  <c r="F22" i="1"/>
  <c r="G22" i="1"/>
  <c r="H22" i="1"/>
  <c r="I22" i="1"/>
  <c r="J22" i="1"/>
  <c r="K22" i="1"/>
  <c r="L22" i="1"/>
  <c r="M22" i="1"/>
  <c r="N22" i="1"/>
  <c r="D22" i="1"/>
  <c r="N98" i="1" l="1"/>
  <c r="M98" i="1"/>
  <c r="L98" i="1"/>
  <c r="N97" i="1"/>
  <c r="N102" i="1" s="1"/>
  <c r="M97" i="1"/>
  <c r="M102" i="1" s="1"/>
  <c r="L97" i="1"/>
  <c r="L102" i="1" s="1"/>
  <c r="N65" i="1"/>
  <c r="M65" i="1"/>
  <c r="L65" i="1"/>
  <c r="N61" i="1"/>
  <c r="N64" i="1" s="1"/>
  <c r="M61" i="1"/>
  <c r="M64" i="1" s="1"/>
  <c r="L61" i="1"/>
  <c r="L64" i="1" s="1"/>
  <c r="N55" i="1"/>
  <c r="M55" i="1"/>
  <c r="L55" i="1"/>
  <c r="N54" i="1"/>
  <c r="N60" i="1" s="1"/>
  <c r="M54" i="1"/>
  <c r="L54" i="1"/>
  <c r="N47" i="1"/>
  <c r="M47" i="1"/>
  <c r="L47" i="1"/>
  <c r="N46" i="1"/>
  <c r="M46" i="1"/>
  <c r="L46" i="1"/>
  <c r="N45" i="1"/>
  <c r="M45" i="1"/>
  <c r="L45" i="1"/>
  <c r="N44" i="1"/>
  <c r="M44" i="1"/>
  <c r="L44" i="1"/>
  <c r="N21" i="1"/>
  <c r="M21" i="1"/>
  <c r="L21" i="1"/>
  <c r="N20" i="1"/>
  <c r="N26" i="1" s="1"/>
  <c r="M20" i="1"/>
  <c r="M26" i="1" s="1"/>
  <c r="L20" i="1"/>
  <c r="L26" i="1" s="1"/>
  <c r="R20" i="1"/>
  <c r="R26" i="1" s="1"/>
  <c r="T22" i="1"/>
  <c r="N66" i="1" l="1"/>
  <c r="L66" i="1"/>
  <c r="M66" i="1"/>
  <c r="L60" i="1"/>
  <c r="M60" i="1"/>
  <c r="K98" i="1" l="1"/>
  <c r="J98" i="1"/>
  <c r="I98" i="1"/>
  <c r="K97" i="1"/>
  <c r="K102" i="1" s="1"/>
  <c r="J97" i="1"/>
  <c r="J102" i="1" s="1"/>
  <c r="I97" i="1"/>
  <c r="I102" i="1" s="1"/>
  <c r="F54" i="1"/>
  <c r="K65" i="1"/>
  <c r="J65" i="1"/>
  <c r="I65" i="1"/>
  <c r="K61" i="1"/>
  <c r="J61" i="1"/>
  <c r="I61" i="1"/>
  <c r="I64" i="1" s="1"/>
  <c r="K55" i="1"/>
  <c r="J55" i="1"/>
  <c r="I55" i="1"/>
  <c r="K54" i="1"/>
  <c r="K60" i="1" s="1"/>
  <c r="J54" i="1"/>
  <c r="J60" i="1" s="1"/>
  <c r="I54" i="1"/>
  <c r="K47" i="1"/>
  <c r="J47" i="1"/>
  <c r="I47" i="1"/>
  <c r="K46" i="1"/>
  <c r="J46" i="1"/>
  <c r="I46" i="1"/>
  <c r="K45" i="1"/>
  <c r="J45" i="1"/>
  <c r="I45" i="1"/>
  <c r="K44" i="1"/>
  <c r="J44" i="1"/>
  <c r="I44" i="1"/>
  <c r="K21" i="1"/>
  <c r="J21" i="1"/>
  <c r="I21" i="1"/>
  <c r="K20" i="1"/>
  <c r="K26" i="1" s="1"/>
  <c r="J20" i="1"/>
  <c r="J26" i="1" s="1"/>
  <c r="I20" i="1"/>
  <c r="I26" i="1" s="1"/>
  <c r="F61" i="1"/>
  <c r="F64" i="1" s="1"/>
  <c r="G61" i="1"/>
  <c r="G64" i="1" s="1"/>
  <c r="H61" i="1"/>
  <c r="H64" i="1" s="1"/>
  <c r="R41" i="1"/>
  <c r="R39" i="1"/>
  <c r="S55" i="1"/>
  <c r="H97" i="1"/>
  <c r="H102" i="1" s="1"/>
  <c r="G97" i="1"/>
  <c r="G102" i="1" s="1"/>
  <c r="F97" i="1"/>
  <c r="F102" i="1" s="1"/>
  <c r="H98" i="1"/>
  <c r="G98" i="1"/>
  <c r="F98" i="1"/>
  <c r="H54" i="1"/>
  <c r="H60" i="1" s="1"/>
  <c r="G65" i="1"/>
  <c r="G54" i="1"/>
  <c r="G60" i="1" s="1"/>
  <c r="H55" i="1"/>
  <c r="G55" i="1"/>
  <c r="F55" i="1"/>
  <c r="H47" i="1"/>
  <c r="G47" i="1"/>
  <c r="F47" i="1"/>
  <c r="H46" i="1"/>
  <c r="G46" i="1"/>
  <c r="F46" i="1"/>
  <c r="H45" i="1"/>
  <c r="G45" i="1"/>
  <c r="F45" i="1"/>
  <c r="H44" i="1"/>
  <c r="G44" i="1"/>
  <c r="F44" i="1"/>
  <c r="U44" i="1"/>
  <c r="U45" i="1"/>
  <c r="U46" i="1"/>
  <c r="U47" i="1"/>
  <c r="U53" i="1"/>
  <c r="H20" i="1"/>
  <c r="H26" i="1" s="1"/>
  <c r="G20" i="1"/>
  <c r="G26" i="1" s="1"/>
  <c r="F20" i="1"/>
  <c r="F26" i="1" s="1"/>
  <c r="H21" i="1"/>
  <c r="G21" i="1"/>
  <c r="F21" i="1"/>
  <c r="D44" i="1"/>
  <c r="E44" i="1"/>
  <c r="D45" i="1"/>
  <c r="E45" i="1"/>
  <c r="D46" i="1"/>
  <c r="E46" i="1"/>
  <c r="D47" i="1"/>
  <c r="E47" i="1"/>
  <c r="C47" i="1"/>
  <c r="C46" i="1"/>
  <c r="C45" i="1"/>
  <c r="C44" i="1"/>
  <c r="E54" i="1"/>
  <c r="E60" i="1" s="1"/>
  <c r="D54" i="1"/>
  <c r="D60" i="1" s="1"/>
  <c r="C54" i="1"/>
  <c r="C60" i="1" s="1"/>
  <c r="D5" i="2"/>
  <c r="D6" i="2"/>
  <c r="D7" i="2"/>
  <c r="D4" i="2"/>
  <c r="B5" i="2"/>
  <c r="B6" i="2"/>
  <c r="B7" i="2"/>
  <c r="B4" i="2"/>
  <c r="C5" i="2"/>
  <c r="C6" i="2"/>
  <c r="C7" i="2"/>
  <c r="C4" i="2"/>
  <c r="A5" i="2"/>
  <c r="A6" i="2"/>
  <c r="A7" i="2"/>
  <c r="A4" i="2"/>
  <c r="AJ9" i="1"/>
  <c r="AJ8" i="1"/>
  <c r="AJ7" i="1"/>
  <c r="AJ6" i="1"/>
  <c r="R97" i="1"/>
  <c r="R102" i="1" s="1"/>
  <c r="R99" i="1"/>
  <c r="B77" i="1"/>
  <c r="B33" i="1"/>
  <c r="AA6" i="1"/>
  <c r="AA9" i="1"/>
  <c r="AA8" i="1"/>
  <c r="AA7" i="1"/>
  <c r="D98" i="1"/>
  <c r="D20" i="1"/>
  <c r="D26" i="1" s="1"/>
  <c r="E20" i="1"/>
  <c r="E26" i="1" s="1"/>
  <c r="D21" i="1"/>
  <c r="E21" i="1"/>
  <c r="E98" i="1"/>
  <c r="E97" i="1"/>
  <c r="E102" i="1" s="1"/>
  <c r="D97" i="1"/>
  <c r="D102" i="1" s="1"/>
  <c r="E55" i="1"/>
  <c r="D55" i="1"/>
  <c r="C55" i="1"/>
  <c r="F65" i="1"/>
  <c r="H65" i="1"/>
  <c r="U55" i="1" l="1"/>
  <c r="J66" i="1"/>
  <c r="K66" i="1"/>
  <c r="G66" i="1"/>
  <c r="H66" i="1"/>
  <c r="C9" i="2"/>
  <c r="D9" i="2"/>
  <c r="I66" i="1"/>
  <c r="J64" i="1"/>
  <c r="B9" i="2"/>
  <c r="F66" i="1"/>
  <c r="K64" i="1"/>
  <c r="F60" i="1"/>
  <c r="I60" i="1"/>
</calcChain>
</file>

<file path=xl/comments1.xml><?xml version="1.0" encoding="utf-8"?>
<comments xmlns="http://schemas.openxmlformats.org/spreadsheetml/2006/main">
  <authors>
    <author>Peter Gronbech</author>
    <author>gronbech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Let's make this average of last three months data </t>
        </r>
      </text>
    </comment>
    <comment ref="AL5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90% of uplift target MoU</t>
        </r>
      </text>
    </comment>
    <comment ref="W9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Post April 2014 C-RRB
30% share from Summer 2014
</t>
        </r>
      </text>
    </comment>
    <comment ref="AF9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was 56700 new aug 16 no 51900
</t>
        </r>
      </text>
    </comment>
    <comment ref="V25" authorId="1" shapeId="0">
      <text>
        <r>
          <rPr>
            <b/>
            <sz val="9"/>
            <color indexed="81"/>
            <rFont val="Tahoma"/>
            <family val="2"/>
          </rPr>
          <t>data from www.gridpp.rl.ac.uk/capacity</t>
        </r>
      </text>
    </comment>
    <comment ref="Z35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REBUS June 2015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Larger than deployed??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3 and 4 pb
</t>
        </r>
      </text>
    </comment>
    <comment ref="R58" authorId="1" shapeId="0">
      <text>
        <r>
          <rPr>
            <b/>
            <sz val="9"/>
            <color indexed="81"/>
            <rFont val="Tahoma"/>
            <family val="2"/>
          </rPr>
          <t>data from www.gridpp.rl.ac.uk/capacity</t>
        </r>
      </text>
    </comment>
    <comment ref="R59" authorId="1" shapeId="0">
      <text>
        <r>
          <rPr>
            <b/>
            <sz val="9"/>
            <color indexed="81"/>
            <rFont val="Tahoma"/>
            <family val="2"/>
          </rPr>
          <t>data from www.gridpp.rl.ac.uk/capacity</t>
        </r>
      </text>
    </comment>
    <comment ref="R63" authorId="1" shapeId="0">
      <text>
        <r>
          <rPr>
            <b/>
            <sz val="9"/>
            <color indexed="81"/>
            <rFont val="Tahoma"/>
            <family val="2"/>
          </rPr>
          <t>data from www.gridpp.rl.ac.uk/capacity</t>
        </r>
      </text>
    </comment>
    <comment ref="AC80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Currentl increased allocation promised 870TB (2016)</t>
        </r>
      </text>
    </comment>
    <comment ref="W83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Over Double 2015 and that is &gt; double 2014
</t>
        </r>
      </text>
    </comment>
    <comment ref="AC83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change from 11640 to 12690 Aug 16 A McNab
</t>
        </r>
      </text>
    </comment>
    <comment ref="U89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email of 060717</t>
        </r>
      </text>
    </comment>
    <comment ref="R92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to 0 in 2017, expect new DiRAC 3 to cover.</t>
        </r>
      </text>
    </comment>
  </commentList>
</comments>
</file>

<file path=xl/sharedStrings.xml><?xml version="1.0" encoding="utf-8"?>
<sst xmlns="http://schemas.openxmlformats.org/spreadsheetml/2006/main" count="143" uniqueCount="114">
  <si>
    <t>CPU (HEPSPEC06)</t>
  </si>
  <si>
    <t>ALICE</t>
  </si>
  <si>
    <t>ATLAS</t>
  </si>
  <si>
    <t>CMS</t>
  </si>
  <si>
    <t>LHCb</t>
  </si>
  <si>
    <t>ILC</t>
  </si>
  <si>
    <t>MICE</t>
  </si>
  <si>
    <t>T2K</t>
  </si>
  <si>
    <t>Pheno</t>
  </si>
  <si>
    <t>SNO+</t>
  </si>
  <si>
    <t>Dteam/Ops</t>
  </si>
  <si>
    <t>Other</t>
  </si>
  <si>
    <t>TOTAL</t>
  </si>
  <si>
    <t>Fabric</t>
  </si>
  <si>
    <t xml:space="preserve">Reserve </t>
  </si>
  <si>
    <t>Usually 5% - set to zero for now</t>
  </si>
  <si>
    <t>CURR CAPACITY</t>
  </si>
  <si>
    <t>HEADROOM</t>
  </si>
  <si>
    <t>TB - Powers of 10!</t>
  </si>
  <si>
    <t>DISK(TeraBytes)</t>
  </si>
  <si>
    <t>Shared pool</t>
  </si>
  <si>
    <t>TAPE(TeraBytes)</t>
  </si>
  <si>
    <t>Notes:</t>
  </si>
  <si>
    <t>VO requirements</t>
  </si>
  <si>
    <t>enmr</t>
  </si>
  <si>
    <t>Estimated Capacity dependant on next purchase</t>
  </si>
  <si>
    <t>15% increase sustained</t>
  </si>
  <si>
    <t>1. WLCG pledges to be taken from REBUS database at http://gstat-wlcg.cern.ch/apps/pledges/resources/ when available after October C-RRB</t>
  </si>
  <si>
    <t>2. GridPP4 2015 numbers from: http://www.gridpp.ac.uk/docs/gridpp4/GridPP4_Proposal_Final.pdf.  Page 9</t>
  </si>
  <si>
    <t>DiRAC</t>
  </si>
  <si>
    <t>2016 requirement</t>
  </si>
  <si>
    <t>2016 expected</t>
  </si>
  <si>
    <t>2016 LHCb change sept 15</t>
  </si>
  <si>
    <t>UK-T0</t>
  </si>
  <si>
    <t>Note increased allocation (over the pledge value agreed by the PMB Nov 2015)</t>
  </si>
  <si>
    <t>Plan to expand to 1.8PB during 2016</t>
  </si>
  <si>
    <t>MOBRAIN</t>
  </si>
  <si>
    <t>Ongoing requirement to be decided at the resource meeting.</t>
  </si>
  <si>
    <t>2017 requirement</t>
  </si>
  <si>
    <t>2017 Requirement</t>
  </si>
  <si>
    <t>DEAP3600</t>
  </si>
  <si>
    <t>Nuclear Physics</t>
  </si>
  <si>
    <t>Up to 150TB over time?</t>
  </si>
  <si>
    <t>CPU</t>
  </si>
  <si>
    <t>DISK</t>
  </si>
  <si>
    <t>TAPE</t>
  </si>
  <si>
    <t>Total</t>
  </si>
  <si>
    <t>HS06</t>
  </si>
  <si>
    <t>TB</t>
  </si>
  <si>
    <t xml:space="preserve">LCG Total </t>
  </si>
  <si>
    <t>2017 orig + 60% of uplift</t>
  </si>
  <si>
    <t>WLCG 17 Pledge</t>
  </si>
  <si>
    <t>WLCG 17 pledge</t>
  </si>
  <si>
    <t>Grand Total Capacity</t>
  </si>
  <si>
    <t>ALICE CASTOR</t>
  </si>
  <si>
    <t>ALICE Echo</t>
  </si>
  <si>
    <t>ATLAS CASTOR</t>
  </si>
  <si>
    <t>ATLAS Echo</t>
  </si>
  <si>
    <t>CMS Echo</t>
  </si>
  <si>
    <t>CMS CASTOR</t>
  </si>
  <si>
    <t>LHCb Echo</t>
  </si>
  <si>
    <t>LHCb CASTOR</t>
  </si>
  <si>
    <t>ALICE Total</t>
  </si>
  <si>
    <t>ATLAS Total</t>
  </si>
  <si>
    <t>CMS Total</t>
  </si>
  <si>
    <t>LHCb Total</t>
  </si>
  <si>
    <t>Echo CURR CAPACITY</t>
  </si>
  <si>
    <t>Echo HEADROOM</t>
  </si>
  <si>
    <t>CURR CASTOR CAPACITY</t>
  </si>
  <si>
    <t>CASTOR HEADROOM</t>
  </si>
  <si>
    <t>CASTOR TOTAL</t>
  </si>
  <si>
    <t>Total Headroom</t>
  </si>
  <si>
    <t>SCRAP This from 2017</t>
  </si>
  <si>
    <t>2018 target</t>
  </si>
  <si>
    <t>Castor Tape buffer (Echo)</t>
  </si>
  <si>
    <t>WLCG 17 allocation</t>
  </si>
  <si>
    <t>95% of pledge into disk for each VO.  5% of pledge into tape buffers</t>
  </si>
  <si>
    <t>S3 testing for all VO (Echo)</t>
  </si>
  <si>
    <t>Castor Tape buffer (Castor)</t>
  </si>
  <si>
    <t>SOLID</t>
  </si>
  <si>
    <t xml:space="preserve">2018 orig </t>
  </si>
  <si>
    <t>orig 2018</t>
  </si>
  <si>
    <t>Planned  to increase by 100TB each year</t>
  </si>
  <si>
    <t>Need to check the total allocatable</t>
  </si>
  <si>
    <t>total alloc. from AL Need to discuss!!</t>
  </si>
  <si>
    <t>Propose to support LiGO DISCUSS</t>
  </si>
  <si>
    <t>(Includes LSST, LiGO?, SKAtelescope…)</t>
  </si>
  <si>
    <t>Plane to allocate 100tb at next meeting (Nov 2017)</t>
  </si>
  <si>
    <t>2018 90% of uplift target MoU</t>
  </si>
  <si>
    <t>WLCG 18 Pledge</t>
  </si>
  <si>
    <t>90% of uplift 2018</t>
  </si>
  <si>
    <t>UK Tier 1 Requests  - 2018</t>
  </si>
  <si>
    <t>NA62</t>
  </si>
  <si>
    <t>WLCG 18 pledge</t>
  </si>
  <si>
    <t>UKT0</t>
  </si>
  <si>
    <t>LIGO(echo)</t>
  </si>
  <si>
    <t>Echo TOTAL Allocated</t>
  </si>
  <si>
    <t>GRIDPP - UK Tier 1 Experiment Requests: 2018</t>
  </si>
  <si>
    <t>Increased request from 200 to 1PB in Mar 18 , decided on 800TB for now.</t>
  </si>
  <si>
    <t>LHC VOs still allocated 2017 levels</t>
  </si>
  <si>
    <t>Sum of Non-LHC</t>
  </si>
  <si>
    <t>Jun 18 Alloc</t>
  </si>
  <si>
    <t>DUNE??</t>
  </si>
  <si>
    <t>Apr
2019</t>
  </si>
  <si>
    <t>LCG Total 2018</t>
  </si>
  <si>
    <t>LCG Total 2019</t>
  </si>
  <si>
    <t>WLCG 19 pledge</t>
  </si>
  <si>
    <t>WLCG 19 Pledge</t>
  </si>
  <si>
    <t>Jul 18 Alloc</t>
  </si>
  <si>
    <t>Aug 18 Used</t>
  </si>
  <si>
    <t>Jul-Sep Av Used/month</t>
  </si>
  <si>
    <t>Sep 18
deploy</t>
  </si>
  <si>
    <t>Sep 18 Used</t>
  </si>
  <si>
    <t>Sep 18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</si>
</sst>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rgb="FF660066"/>
      <name val="Arial"/>
      <family val="2"/>
    </font>
    <font>
      <sz val="10"/>
      <color rgb="FFC00000"/>
      <name val="Arial"/>
      <family val="2"/>
    </font>
    <font>
      <i/>
      <sz val="8"/>
      <color rgb="FFC00000"/>
      <name val="Arial"/>
      <family val="2"/>
    </font>
    <font>
      <i/>
      <sz val="8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rgb="FFC00000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C00000"/>
      <name val="Arial"/>
      <family val="2"/>
    </font>
    <font>
      <i/>
      <sz val="9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CCFF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theme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/>
      <top style="thick">
        <color theme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ck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78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4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17" fontId="6" fillId="5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/>
    <xf numFmtId="0" fontId="8" fillId="4" borderId="12" xfId="0" applyFont="1" applyFill="1" applyBorder="1"/>
    <xf numFmtId="164" fontId="1" fillId="0" borderId="13" xfId="0" applyNumberFormat="1" applyFont="1" applyFill="1" applyBorder="1"/>
    <xf numFmtId="0" fontId="9" fillId="0" borderId="14" xfId="0" applyNumberFormat="1" applyFont="1" applyFill="1" applyBorder="1"/>
    <xf numFmtId="1" fontId="1" fillId="3" borderId="22" xfId="0" applyNumberFormat="1" applyFont="1" applyFill="1" applyBorder="1"/>
    <xf numFmtId="0" fontId="12" fillId="0" borderId="0" xfId="0" applyFont="1" applyBorder="1" applyAlignment="1">
      <alignment horizontal="right"/>
    </xf>
    <xf numFmtId="0" fontId="0" fillId="0" borderId="0" xfId="0" applyBorder="1"/>
    <xf numFmtId="0" fontId="8" fillId="0" borderId="23" xfId="0" applyFont="1" applyBorder="1"/>
    <xf numFmtId="0" fontId="8" fillId="4" borderId="23" xfId="0" applyFont="1" applyFill="1" applyBorder="1"/>
    <xf numFmtId="1" fontId="1" fillId="7" borderId="30" xfId="0" applyNumberFormat="1" applyFont="1" applyFill="1" applyBorder="1"/>
    <xf numFmtId="1" fontId="1" fillId="3" borderId="30" xfId="0" applyNumberFormat="1" applyFont="1" applyFill="1" applyBorder="1"/>
    <xf numFmtId="0" fontId="13" fillId="0" borderId="0" xfId="0" applyFont="1" applyAlignment="1">
      <alignment horizontal="right"/>
    </xf>
    <xf numFmtId="0" fontId="14" fillId="0" borderId="23" xfId="0" applyFont="1" applyBorder="1"/>
    <xf numFmtId="0" fontId="14" fillId="4" borderId="23" xfId="0" applyFont="1" applyFill="1" applyBorder="1"/>
    <xf numFmtId="1" fontId="15" fillId="3" borderId="30" xfId="0" applyNumberFormat="1" applyFont="1" applyFill="1" applyBorder="1"/>
    <xf numFmtId="0" fontId="12" fillId="0" borderId="0" xfId="0" applyFont="1" applyAlignment="1">
      <alignment horizontal="right"/>
    </xf>
    <xf numFmtId="0" fontId="5" fillId="0" borderId="0" xfId="0" applyFont="1"/>
    <xf numFmtId="0" fontId="1" fillId="0" borderId="25" xfId="0" applyFont="1" applyBorder="1"/>
    <xf numFmtId="0" fontId="9" fillId="0" borderId="25" xfId="0" applyFont="1" applyBorder="1"/>
    <xf numFmtId="0" fontId="9" fillId="0" borderId="23" xfId="0" applyFont="1" applyBorder="1"/>
    <xf numFmtId="0" fontId="16" fillId="0" borderId="23" xfId="0" applyFont="1" applyBorder="1"/>
    <xf numFmtId="0" fontId="16" fillId="4" borderId="23" xfId="0" applyFont="1" applyFill="1" applyBorder="1"/>
    <xf numFmtId="0" fontId="17" fillId="0" borderId="25" xfId="0" applyFont="1" applyFill="1" applyBorder="1"/>
    <xf numFmtId="0" fontId="17" fillId="0" borderId="29" xfId="0" applyFont="1" applyFill="1" applyBorder="1"/>
    <xf numFmtId="0" fontId="17" fillId="0" borderId="27" xfId="0" applyFont="1" applyFill="1" applyBorder="1"/>
    <xf numFmtId="0" fontId="17" fillId="0" borderId="23" xfId="0" applyFont="1" applyFill="1" applyBorder="1"/>
    <xf numFmtId="0" fontId="17" fillId="0" borderId="25" xfId="0" applyFont="1" applyBorder="1"/>
    <xf numFmtId="0" fontId="17" fillId="0" borderId="29" xfId="0" applyFont="1" applyBorder="1"/>
    <xf numFmtId="0" fontId="17" fillId="0" borderId="27" xfId="0" applyFont="1" applyBorder="1"/>
    <xf numFmtId="0" fontId="17" fillId="0" borderId="23" xfId="0" applyFont="1" applyBorder="1"/>
    <xf numFmtId="0" fontId="0" fillId="0" borderId="25" xfId="0" applyBorder="1"/>
    <xf numFmtId="0" fontId="0" fillId="0" borderId="29" xfId="0" applyBorder="1"/>
    <xf numFmtId="0" fontId="0" fillId="0" borderId="27" xfId="0" applyBorder="1"/>
    <xf numFmtId="0" fontId="0" fillId="0" borderId="23" xfId="0" applyBorder="1"/>
    <xf numFmtId="0" fontId="8" fillId="0" borderId="34" xfId="0" applyFont="1" applyBorder="1"/>
    <xf numFmtId="0" fontId="8" fillId="4" borderId="34" xfId="0" applyFont="1" applyFill="1" applyBorder="1"/>
    <xf numFmtId="0" fontId="0" fillId="0" borderId="36" xfId="0" applyBorder="1"/>
    <xf numFmtId="0" fontId="0" fillId="0" borderId="31" xfId="0" applyBorder="1"/>
    <xf numFmtId="0" fontId="0" fillId="0" borderId="32" xfId="0" applyBorder="1"/>
    <xf numFmtId="0" fontId="0" fillId="0" borderId="37" xfId="0" applyBorder="1"/>
    <xf numFmtId="0" fontId="0" fillId="0" borderId="34" xfId="0" applyBorder="1"/>
    <xf numFmtId="1" fontId="1" fillId="3" borderId="33" xfId="0" applyNumberFormat="1" applyFont="1" applyFill="1" applyBorder="1"/>
    <xf numFmtId="0" fontId="2" fillId="8" borderId="21" xfId="0" applyFont="1" applyFill="1" applyBorder="1"/>
    <xf numFmtId="0" fontId="2" fillId="9" borderId="21" xfId="0" applyFont="1" applyFill="1" applyBorder="1"/>
    <xf numFmtId="164" fontId="2" fillId="8" borderId="38" xfId="0" applyNumberFormat="1" applyFont="1" applyFill="1" applyBorder="1"/>
    <xf numFmtId="1" fontId="2" fillId="8" borderId="19" xfId="0" applyNumberFormat="1" applyFont="1" applyFill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6" borderId="20" xfId="0" applyFont="1" applyFill="1" applyBorder="1"/>
    <xf numFmtId="0" fontId="7" fillId="6" borderId="21" xfId="0" applyFont="1" applyFill="1" applyBorder="1"/>
    <xf numFmtId="1" fontId="2" fillId="3" borderId="20" xfId="0" applyNumberFormat="1" applyFont="1" applyFill="1" applyBorder="1"/>
    <xf numFmtId="0" fontId="1" fillId="7" borderId="12" xfId="0" applyFont="1" applyFill="1" applyBorder="1"/>
    <xf numFmtId="164" fontId="1" fillId="7" borderId="15" xfId="0" applyNumberFormat="1" applyFont="1" applyFill="1" applyBorder="1"/>
    <xf numFmtId="1" fontId="1" fillId="7" borderId="25" xfId="0" applyNumberFormat="1" applyFont="1" applyFill="1" applyBorder="1"/>
    <xf numFmtId="1" fontId="1" fillId="7" borderId="29" xfId="0" applyNumberFormat="1" applyFont="1" applyFill="1" applyBorder="1"/>
    <xf numFmtId="1" fontId="1" fillId="7" borderId="27" xfId="0" applyNumberFormat="1" applyFont="1" applyFill="1" applyBorder="1"/>
    <xf numFmtId="1" fontId="11" fillId="7" borderId="12" xfId="0" applyNumberFormat="1" applyFont="1" applyFill="1" applyBorder="1"/>
    <xf numFmtId="0" fontId="1" fillId="3" borderId="12" xfId="0" applyFont="1" applyFill="1" applyBorder="1"/>
    <xf numFmtId="1" fontId="1" fillId="3" borderId="27" xfId="0" applyNumberFormat="1" applyFont="1" applyFill="1" applyBorder="1"/>
    <xf numFmtId="1" fontId="1" fillId="3" borderId="29" xfId="0" applyNumberFormat="1" applyFont="1" applyFill="1" applyBorder="1"/>
    <xf numFmtId="1" fontId="7" fillId="3" borderId="30" xfId="0" applyNumberFormat="1" applyFont="1" applyFill="1" applyBorder="1"/>
    <xf numFmtId="0" fontId="5" fillId="11" borderId="12" xfId="0" applyFont="1" applyFill="1" applyBorder="1"/>
    <xf numFmtId="0" fontId="5" fillId="4" borderId="12" xfId="0" applyFont="1" applyFill="1" applyBorder="1"/>
    <xf numFmtId="1" fontId="5" fillId="0" borderId="15" xfId="0" applyNumberFormat="1" applyFont="1" applyFill="1" applyBorder="1"/>
    <xf numFmtId="1" fontId="5" fillId="0" borderId="25" xfId="0" applyNumberFormat="1" applyFont="1" applyFill="1" applyBorder="1"/>
    <xf numFmtId="1" fontId="5" fillId="11" borderId="27" xfId="0" applyNumberFormat="1" applyFont="1" applyFill="1" applyBorder="1"/>
    <xf numFmtId="1" fontId="5" fillId="11" borderId="25" xfId="0" applyNumberFormat="1" applyFont="1" applyFill="1" applyBorder="1"/>
    <xf numFmtId="1" fontId="5" fillId="11" borderId="12" xfId="0" applyNumberFormat="1" applyFont="1" applyFill="1" applyBorder="1"/>
    <xf numFmtId="1" fontId="5" fillId="11" borderId="30" xfId="0" applyNumberFormat="1" applyFont="1" applyFill="1" applyBorder="1"/>
    <xf numFmtId="164" fontId="5" fillId="0" borderId="15" xfId="0" applyNumberFormat="1" applyFont="1" applyFill="1" applyBorder="1"/>
    <xf numFmtId="164" fontId="5" fillId="0" borderId="25" xfId="0" applyNumberFormat="1" applyFont="1" applyFill="1" applyBorder="1"/>
    <xf numFmtId="164" fontId="5" fillId="0" borderId="29" xfId="0" applyNumberFormat="1" applyFont="1" applyFill="1" applyBorder="1"/>
    <xf numFmtId="164" fontId="5" fillId="0" borderId="27" xfId="0" applyNumberFormat="1" applyFont="1" applyFill="1" applyBorder="1"/>
    <xf numFmtId="164" fontId="5" fillId="0" borderId="12" xfId="0" applyNumberFormat="1" applyFont="1" applyFill="1" applyBorder="1"/>
    <xf numFmtId="0" fontId="18" fillId="0" borderId="0" xfId="0" applyFont="1"/>
    <xf numFmtId="0" fontId="2" fillId="0" borderId="23" xfId="0" applyFont="1" applyBorder="1"/>
    <xf numFmtId="0" fontId="2" fillId="4" borderId="23" xfId="0" applyFont="1" applyFill="1" applyBorder="1"/>
    <xf numFmtId="1" fontId="19" fillId="0" borderId="26" xfId="0" applyNumberFormat="1" applyFont="1" applyFill="1" applyBorder="1"/>
    <xf numFmtId="1" fontId="19" fillId="0" borderId="25" xfId="0" applyNumberFormat="1" applyFont="1" applyFill="1" applyBorder="1"/>
    <xf numFmtId="0" fontId="19" fillId="0" borderId="29" xfId="0" applyFont="1" applyBorder="1"/>
    <xf numFmtId="0" fontId="19" fillId="0" borderId="27" xfId="0" applyFont="1" applyBorder="1"/>
    <xf numFmtId="49" fontId="2" fillId="11" borderId="30" xfId="0" applyNumberFormat="1" applyFont="1" applyFill="1" applyBorder="1"/>
    <xf numFmtId="0" fontId="20" fillId="0" borderId="0" xfId="0" applyFont="1"/>
    <xf numFmtId="0" fontId="2" fillId="0" borderId="39" xfId="0" applyFont="1" applyBorder="1"/>
    <xf numFmtId="0" fontId="2" fillId="4" borderId="39" xfId="0" applyFont="1" applyFill="1" applyBorder="1"/>
    <xf numFmtId="1" fontId="2" fillId="0" borderId="40" xfId="0" applyNumberFormat="1" applyFont="1" applyFill="1" applyBorder="1"/>
    <xf numFmtId="1" fontId="2" fillId="0" borderId="36" xfId="0" applyNumberFormat="1" applyFont="1" applyFill="1" applyBorder="1"/>
    <xf numFmtId="1" fontId="2" fillId="11" borderId="41" xfId="0" applyNumberFormat="1" applyFont="1" applyFill="1" applyBorder="1"/>
    <xf numFmtId="1" fontId="2" fillId="11" borderId="42" xfId="0" applyNumberFormat="1" applyFont="1" applyFill="1" applyBorder="1"/>
    <xf numFmtId="1" fontId="2" fillId="11" borderId="43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21" fillId="0" borderId="0" xfId="0" applyFont="1" applyBorder="1" applyAlignment="1"/>
    <xf numFmtId="0" fontId="21" fillId="0" borderId="0" xfId="0" applyFont="1" applyAlignment="1"/>
    <xf numFmtId="0" fontId="8" fillId="0" borderId="0" xfId="0" applyFont="1"/>
    <xf numFmtId="0" fontId="3" fillId="12" borderId="0" xfId="0" applyFont="1" applyFill="1" applyBorder="1" applyAlignment="1">
      <alignment vertical="top" wrapText="1"/>
    </xf>
    <xf numFmtId="0" fontId="3" fillId="12" borderId="5" xfId="0" applyFont="1" applyFill="1" applyBorder="1" applyAlignment="1">
      <alignment vertical="top" wrapText="1"/>
    </xf>
    <xf numFmtId="0" fontId="0" fillId="13" borderId="5" xfId="0" applyFill="1" applyBorder="1" applyAlignment="1"/>
    <xf numFmtId="0" fontId="6" fillId="0" borderId="6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/>
    <xf numFmtId="0" fontId="0" fillId="0" borderId="45" xfId="0" applyBorder="1"/>
    <xf numFmtId="0" fontId="9" fillId="0" borderId="45" xfId="0" applyFont="1" applyBorder="1"/>
    <xf numFmtId="0" fontId="15" fillId="0" borderId="36" xfId="0" applyFont="1" applyBorder="1"/>
    <xf numFmtId="0" fontId="15" fillId="0" borderId="32" xfId="0" applyFont="1" applyBorder="1"/>
    <xf numFmtId="0" fontId="15" fillId="0" borderId="31" xfId="0" applyFont="1" applyBorder="1"/>
    <xf numFmtId="0" fontId="15" fillId="0" borderId="37" xfId="0" applyFont="1" applyBorder="1"/>
    <xf numFmtId="0" fontId="2" fillId="6" borderId="21" xfId="0" applyFont="1" applyFill="1" applyBorder="1"/>
    <xf numFmtId="164" fontId="2" fillId="8" borderId="19" xfId="0" applyNumberFormat="1" applyFont="1" applyFill="1" applyBorder="1"/>
    <xf numFmtId="164" fontId="2" fillId="6" borderId="17" xfId="0" applyNumberFormat="1" applyFont="1" applyFill="1" applyBorder="1"/>
    <xf numFmtId="164" fontId="2" fillId="6" borderId="18" xfId="0" applyNumberFormat="1" applyFont="1" applyFill="1" applyBorder="1"/>
    <xf numFmtId="164" fontId="2" fillId="6" borderId="20" xfId="0" applyNumberFormat="1" applyFont="1" applyFill="1" applyBorder="1"/>
    <xf numFmtId="164" fontId="1" fillId="7" borderId="29" xfId="0" applyNumberFormat="1" applyFont="1" applyFill="1" applyBorder="1"/>
    <xf numFmtId="164" fontId="1" fillId="7" borderId="27" xfId="0" applyNumberFormat="1" applyFont="1" applyFill="1" applyBorder="1"/>
    <xf numFmtId="164" fontId="1" fillId="7" borderId="22" xfId="0" applyNumberFormat="1" applyFont="1" applyFill="1" applyBorder="1"/>
    <xf numFmtId="0" fontId="17" fillId="3" borderId="12" xfId="0" applyFont="1" applyFill="1" applyBorder="1"/>
    <xf numFmtId="164" fontId="17" fillId="3" borderId="15" xfId="0" applyNumberFormat="1" applyFont="1" applyFill="1" applyBorder="1"/>
    <xf numFmtId="164" fontId="17" fillId="3" borderId="16" xfId="0" applyNumberFormat="1" applyFont="1" applyFill="1" applyBorder="1"/>
    <xf numFmtId="0" fontId="5" fillId="0" borderId="29" xfId="0" applyFont="1" applyFill="1" applyBorder="1"/>
    <xf numFmtId="0" fontId="5" fillId="0" borderId="16" xfId="0" applyFont="1" applyFill="1" applyBorder="1"/>
    <xf numFmtId="0" fontId="5" fillId="0" borderId="27" xfId="0" applyFont="1" applyFill="1" applyBorder="1"/>
    <xf numFmtId="0" fontId="5" fillId="0" borderId="25" xfId="0" applyFont="1" applyFill="1" applyBorder="1"/>
    <xf numFmtId="0" fontId="12" fillId="0" borderId="0" xfId="0" applyFont="1"/>
    <xf numFmtId="164" fontId="2" fillId="0" borderId="41" xfId="0" applyNumberFormat="1" applyFont="1" applyFill="1" applyBorder="1"/>
    <xf numFmtId="164" fontId="2" fillId="0" borderId="36" xfId="0" applyNumberFormat="1" applyFont="1" applyFill="1" applyBorder="1"/>
    <xf numFmtId="164" fontId="2" fillId="0" borderId="42" xfId="0" applyNumberFormat="1" applyFont="1" applyFill="1" applyBorder="1"/>
    <xf numFmtId="0" fontId="8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4" borderId="6" xfId="0" applyFont="1" applyFill="1" applyBorder="1" applyAlignment="1">
      <alignment horizontal="center"/>
    </xf>
    <xf numFmtId="0" fontId="9" fillId="0" borderId="48" xfId="0" applyFont="1" applyFill="1" applyBorder="1"/>
    <xf numFmtId="0" fontId="10" fillId="0" borderId="49" xfId="0" applyFont="1" applyFill="1" applyBorder="1"/>
    <xf numFmtId="1" fontId="1" fillId="7" borderId="16" xfId="0" applyNumberFormat="1" applyFont="1" applyFill="1" applyBorder="1"/>
    <xf numFmtId="0" fontId="9" fillId="0" borderId="46" xfId="0" applyFont="1" applyFill="1" applyBorder="1"/>
    <xf numFmtId="0" fontId="24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0" fillId="0" borderId="50" xfId="0" applyBorder="1"/>
    <xf numFmtId="0" fontId="8" fillId="9" borderId="21" xfId="0" applyFont="1" applyFill="1" applyBorder="1"/>
    <xf numFmtId="1" fontId="2" fillId="6" borderId="17" xfId="0" applyNumberFormat="1" applyFont="1" applyFill="1" applyBorder="1"/>
    <xf numFmtId="1" fontId="2" fillId="6" borderId="18" xfId="0" applyNumberFormat="1" applyFont="1" applyFill="1" applyBorder="1"/>
    <xf numFmtId="1" fontId="2" fillId="6" borderId="20" xfId="0" applyNumberFormat="1" applyFont="1" applyFill="1" applyBorder="1"/>
    <xf numFmtId="0" fontId="8" fillId="7" borderId="23" xfId="0" applyFont="1" applyFill="1" applyBorder="1"/>
    <xf numFmtId="164" fontId="1" fillId="7" borderId="25" xfId="0" applyNumberFormat="1" applyFont="1" applyFill="1" applyBorder="1"/>
    <xf numFmtId="0" fontId="5" fillId="3" borderId="12" xfId="0" applyFont="1" applyFill="1" applyBorder="1"/>
    <xf numFmtId="1" fontId="5" fillId="3" borderId="26" xfId="0" applyNumberFormat="1" applyFont="1" applyFill="1" applyBorder="1" applyAlignment="1">
      <alignment horizontal="right"/>
    </xf>
    <xf numFmtId="1" fontId="5" fillId="3" borderId="30" xfId="0" applyNumberFormat="1" applyFont="1" applyFill="1" applyBorder="1" applyAlignment="1"/>
    <xf numFmtId="0" fontId="5" fillId="14" borderId="12" xfId="0" applyFont="1" applyFill="1" applyBorder="1"/>
    <xf numFmtId="1" fontId="5" fillId="0" borderId="26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right"/>
    </xf>
    <xf numFmtId="164" fontId="2" fillId="11" borderId="25" xfId="0" applyNumberFormat="1" applyFont="1" applyFill="1" applyBorder="1"/>
    <xf numFmtId="164" fontId="25" fillId="11" borderId="41" xfId="0" applyNumberFormat="1" applyFont="1" applyFill="1" applyBorder="1"/>
    <xf numFmtId="164" fontId="25" fillId="11" borderId="42" xfId="0" applyNumberFormat="1" applyFont="1" applyFill="1" applyBorder="1"/>
    <xf numFmtId="164" fontId="25" fillId="11" borderId="43" xfId="0" applyNumberFormat="1" applyFont="1" applyFill="1" applyBorder="1"/>
    <xf numFmtId="164" fontId="2" fillId="11" borderId="36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Fill="1" applyBorder="1"/>
    <xf numFmtId="0" fontId="0" fillId="0" borderId="2" xfId="0" applyBorder="1" applyAlignment="1"/>
    <xf numFmtId="17" fontId="2" fillId="0" borderId="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/>
    <xf numFmtId="0" fontId="10" fillId="0" borderId="29" xfId="0" applyFont="1" applyFill="1" applyBorder="1"/>
    <xf numFmtId="0" fontId="9" fillId="0" borderId="29" xfId="0" applyFont="1" applyFill="1" applyBorder="1"/>
    <xf numFmtId="0" fontId="9" fillId="0" borderId="27" xfId="0" applyFont="1" applyFill="1" applyBorder="1"/>
    <xf numFmtId="1" fontId="5" fillId="11" borderId="29" xfId="0" applyNumberFormat="1" applyFont="1" applyFill="1" applyBorder="1"/>
    <xf numFmtId="0" fontId="9" fillId="0" borderId="28" xfId="0" applyFont="1" applyFill="1" applyBorder="1"/>
    <xf numFmtId="0" fontId="15" fillId="0" borderId="0" xfId="0" applyFont="1"/>
    <xf numFmtId="1" fontId="0" fillId="0" borderId="0" xfId="0" applyNumberFormat="1" applyAlignment="1"/>
    <xf numFmtId="0" fontId="0" fillId="0" borderId="0" xfId="0" applyAlignment="1"/>
    <xf numFmtId="0" fontId="21" fillId="0" borderId="0" xfId="0" applyFont="1" applyAlignment="1"/>
    <xf numFmtId="0" fontId="0" fillId="0" borderId="5" xfId="0" applyBorder="1" applyAlignment="1">
      <alignment horizontal="center"/>
    </xf>
    <xf numFmtId="17" fontId="2" fillId="0" borderId="5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7" xfId="0" applyFont="1" applyBorder="1"/>
    <xf numFmtId="0" fontId="0" fillId="0" borderId="29" xfId="0" applyFont="1" applyBorder="1"/>
    <xf numFmtId="0" fontId="0" fillId="0" borderId="25" xfId="0" applyFont="1" applyBorder="1"/>
    <xf numFmtId="0" fontId="0" fillId="0" borderId="23" xfId="0" applyFont="1" applyBorder="1"/>
    <xf numFmtId="164" fontId="0" fillId="0" borderId="33" xfId="0" applyNumberFormat="1" applyFont="1" applyFill="1" applyBorder="1"/>
    <xf numFmtId="164" fontId="0" fillId="0" borderId="27" xfId="0" applyNumberFormat="1" applyFont="1" applyFill="1" applyBorder="1"/>
    <xf numFmtId="164" fontId="0" fillId="0" borderId="29" xfId="0" applyNumberFormat="1" applyFont="1" applyFill="1" applyBorder="1"/>
    <xf numFmtId="164" fontId="0" fillId="0" borderId="25" xfId="0" applyNumberFormat="1" applyFont="1" applyFill="1" applyBorder="1"/>
    <xf numFmtId="0" fontId="19" fillId="0" borderId="53" xfId="0" applyFont="1" applyBorder="1"/>
    <xf numFmtId="0" fontId="0" fillId="10" borderId="12" xfId="0" applyFont="1" applyFill="1" applyBorder="1"/>
    <xf numFmtId="0" fontId="0" fillId="3" borderId="12" xfId="0" applyFont="1" applyFill="1" applyBorder="1"/>
    <xf numFmtId="0" fontId="13" fillId="0" borderId="0" xfId="0" applyFont="1" applyBorder="1" applyAlignment="1">
      <alignment horizontal="right"/>
    </xf>
    <xf numFmtId="0" fontId="9" fillId="0" borderId="29" xfId="0" applyFont="1" applyBorder="1"/>
    <xf numFmtId="0" fontId="9" fillId="0" borderId="27" xfId="0" applyFont="1" applyBorder="1"/>
    <xf numFmtId="0" fontId="9" fillId="0" borderId="25" xfId="0" applyFont="1" applyBorder="1"/>
    <xf numFmtId="0" fontId="9" fillId="0" borderId="23" xfId="0" applyFont="1" applyBorder="1"/>
    <xf numFmtId="0" fontId="29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15" borderId="0" xfId="0" applyFill="1"/>
    <xf numFmtId="0" fontId="19" fillId="0" borderId="24" xfId="0" applyFont="1" applyBorder="1"/>
    <xf numFmtId="0" fontId="0" fillId="16" borderId="0" xfId="0" applyFill="1"/>
    <xf numFmtId="0" fontId="0" fillId="0" borderId="39" xfId="0" applyBorder="1"/>
    <xf numFmtId="1" fontId="1" fillId="0" borderId="13" xfId="0" applyNumberFormat="1" applyFont="1" applyFill="1" applyBorder="1"/>
    <xf numFmtId="1" fontId="0" fillId="0" borderId="13" xfId="0" applyNumberFormat="1" applyFont="1" applyFill="1" applyBorder="1"/>
    <xf numFmtId="1" fontId="2" fillId="8" borderId="38" xfId="0" applyNumberFormat="1" applyFont="1" applyFill="1" applyBorder="1"/>
    <xf numFmtId="1" fontId="1" fillId="7" borderId="15" xfId="0" applyNumberFormat="1" applyFont="1" applyFill="1" applyBorder="1"/>
    <xf numFmtId="1" fontId="9" fillId="0" borderId="44" xfId="0" applyNumberFormat="1" applyFont="1" applyBorder="1"/>
    <xf numFmtId="1" fontId="10" fillId="0" borderId="13" xfId="0" applyNumberFormat="1" applyFont="1" applyBorder="1"/>
    <xf numFmtId="1" fontId="10" fillId="0" borderId="20" xfId="0" applyNumberFormat="1" applyFont="1" applyBorder="1"/>
    <xf numFmtId="1" fontId="9" fillId="0" borderId="45" xfId="0" applyNumberFormat="1" applyFont="1" applyFill="1" applyBorder="1"/>
    <xf numFmtId="1" fontId="10" fillId="0" borderId="24" xfId="0" applyNumberFormat="1" applyFont="1" applyFill="1" applyBorder="1"/>
    <xf numFmtId="1" fontId="10" fillId="0" borderId="30" xfId="0" applyNumberFormat="1" applyFont="1" applyFill="1" applyBorder="1"/>
    <xf numFmtId="0" fontId="0" fillId="0" borderId="33" xfId="0" applyBorder="1"/>
    <xf numFmtId="0" fontId="9" fillId="0" borderId="33" xfId="0" applyFont="1" applyBorder="1"/>
    <xf numFmtId="0" fontId="0" fillId="0" borderId="26" xfId="0" applyFont="1" applyBorder="1"/>
    <xf numFmtId="0" fontId="0" fillId="0" borderId="0" xfId="0" applyFill="1"/>
    <xf numFmtId="0" fontId="0" fillId="0" borderId="26" xfId="0" applyBorder="1"/>
    <xf numFmtId="0" fontId="0" fillId="13" borderId="0" xfId="0" applyFill="1" applyBorder="1" applyAlignment="1"/>
    <xf numFmtId="0" fontId="0" fillId="0" borderId="0" xfId="0" applyAlignment="1"/>
    <xf numFmtId="0" fontId="21" fillId="0" borderId="0" xfId="0" applyFont="1" applyAlignment="1"/>
    <xf numFmtId="1" fontId="5" fillId="11" borderId="0" xfId="0" applyNumberFormat="1" applyFont="1" applyFill="1" applyBorder="1"/>
    <xf numFmtId="49" fontId="2" fillId="11" borderId="0" xfId="0" applyNumberFormat="1" applyFont="1" applyFill="1" applyBorder="1"/>
    <xf numFmtId="164" fontId="2" fillId="11" borderId="0" xfId="0" applyNumberFormat="1" applyFont="1" applyFill="1" applyBorder="1"/>
    <xf numFmtId="0" fontId="0" fillId="0" borderId="0" xfId="0" applyBorder="1" applyAlignment="1"/>
    <xf numFmtId="0" fontId="6" fillId="15" borderId="0" xfId="0" applyFont="1" applyFill="1" applyBorder="1" applyAlignment="1">
      <alignment horizontal="center" vertical="center" wrapText="1"/>
    </xf>
    <xf numFmtId="1" fontId="1" fillId="15" borderId="0" xfId="0" applyNumberFormat="1" applyFont="1" applyFill="1" applyBorder="1"/>
    <xf numFmtId="1" fontId="15" fillId="15" borderId="0" xfId="0" applyNumberFormat="1" applyFont="1" applyFill="1" applyBorder="1"/>
    <xf numFmtId="1" fontId="2" fillId="15" borderId="0" xfId="0" applyNumberFormat="1" applyFont="1" applyFill="1" applyBorder="1"/>
    <xf numFmtId="1" fontId="0" fillId="0" borderId="0" xfId="0" applyNumberFormat="1"/>
    <xf numFmtId="0" fontId="19" fillId="0" borderId="28" xfId="0" applyFont="1" applyBorder="1"/>
    <xf numFmtId="0" fontId="19" fillId="0" borderId="25" xfId="0" applyFont="1" applyBorder="1"/>
    <xf numFmtId="0" fontId="9" fillId="0" borderId="32" xfId="0" applyFont="1" applyFill="1" applyBorder="1"/>
    <xf numFmtId="0" fontId="2" fillId="17" borderId="21" xfId="0" applyFont="1" applyFill="1" applyBorder="1"/>
    <xf numFmtId="1" fontId="2" fillId="17" borderId="20" xfId="0" applyNumberFormat="1" applyFont="1" applyFill="1" applyBorder="1"/>
    <xf numFmtId="0" fontId="5" fillId="0" borderId="26" xfId="0" applyFont="1" applyFill="1" applyBorder="1"/>
    <xf numFmtId="164" fontId="2" fillId="0" borderId="40" xfId="0" applyNumberFormat="1" applyFont="1" applyFill="1" applyBorder="1"/>
    <xf numFmtId="1" fontId="2" fillId="17" borderId="17" xfId="0" applyNumberFormat="1" applyFont="1" applyFill="1" applyBorder="1"/>
    <xf numFmtId="1" fontId="2" fillId="17" borderId="18" xfId="0" applyNumberFormat="1" applyFont="1" applyFill="1" applyBorder="1"/>
    <xf numFmtId="164" fontId="2" fillId="0" borderId="27" xfId="0" applyNumberFormat="1" applyFont="1" applyBorder="1"/>
    <xf numFmtId="0" fontId="8" fillId="0" borderId="26" xfId="0" applyFont="1" applyBorder="1"/>
    <xf numFmtId="0" fontId="8" fillId="0" borderId="41" xfId="0" applyFont="1" applyBorder="1"/>
    <xf numFmtId="164" fontId="2" fillId="0" borderId="42" xfId="0" applyNumberFormat="1" applyFont="1" applyBorder="1"/>
    <xf numFmtId="0" fontId="22" fillId="13" borderId="0" xfId="0" applyNumberFormat="1" applyFont="1" applyFill="1" applyAlignment="1"/>
    <xf numFmtId="0" fontId="0" fillId="13" borderId="0" xfId="0" applyFill="1" applyAlignment="1"/>
    <xf numFmtId="0" fontId="0" fillId="13" borderId="0" xfId="0" applyFill="1" applyBorder="1" applyAlignment="1"/>
    <xf numFmtId="1" fontId="1" fillId="0" borderId="17" xfId="0" applyNumberFormat="1" applyFont="1" applyFill="1" applyBorder="1"/>
    <xf numFmtId="1" fontId="1" fillId="0" borderId="29" xfId="0" applyNumberFormat="1" applyFont="1" applyFill="1" applyBorder="1"/>
    <xf numFmtId="164" fontId="1" fillId="0" borderId="29" xfId="0" applyNumberFormat="1" applyFont="1" applyFill="1" applyBorder="1"/>
    <xf numFmtId="164" fontId="1" fillId="0" borderId="31" xfId="0" applyNumberFormat="1" applyFont="1" applyFill="1" applyBorder="1"/>
    <xf numFmtId="164" fontId="11" fillId="0" borderId="31" xfId="0" applyNumberFormat="1" applyFont="1" applyFill="1" applyBorder="1"/>
    <xf numFmtId="1" fontId="2" fillId="8" borderId="17" xfId="0" applyNumberFormat="1" applyFont="1" applyFill="1" applyBorder="1"/>
    <xf numFmtId="0" fontId="17" fillId="3" borderId="54" xfId="0" applyFont="1" applyFill="1" applyBorder="1"/>
    <xf numFmtId="0" fontId="5" fillId="0" borderId="54" xfId="0" applyFont="1" applyFill="1" applyBorder="1"/>
    <xf numFmtId="1" fontId="2" fillId="0" borderId="29" xfId="0" applyNumberFormat="1" applyFont="1" applyFill="1" applyBorder="1"/>
    <xf numFmtId="0" fontId="2" fillId="0" borderId="25" xfId="0" applyFont="1" applyFill="1" applyBorder="1"/>
    <xf numFmtId="0" fontId="2" fillId="0" borderId="36" xfId="0" applyFont="1" applyFill="1" applyBorder="1"/>
    <xf numFmtId="1" fontId="2" fillId="17" borderId="38" xfId="0" applyNumberFormat="1" applyFont="1" applyFill="1" applyBorder="1"/>
    <xf numFmtId="0" fontId="22" fillId="12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0" fillId="0" borderId="58" xfId="0" applyBorder="1"/>
    <xf numFmtId="1" fontId="0" fillId="0" borderId="59" xfId="0" applyNumberFormat="1" applyBorder="1"/>
    <xf numFmtId="0" fontId="0" fillId="16" borderId="0" xfId="0" applyFill="1" applyBorder="1"/>
    <xf numFmtId="0" fontId="0" fillId="0" borderId="60" xfId="0" applyBorder="1"/>
    <xf numFmtId="0" fontId="0" fillId="0" borderId="61" xfId="0" applyBorder="1"/>
    <xf numFmtId="1" fontId="0" fillId="0" borderId="62" xfId="0" applyNumberFormat="1" applyFill="1" applyBorder="1"/>
    <xf numFmtId="0" fontId="0" fillId="0" borderId="0" xfId="0" applyFill="1" applyAlignment="1"/>
    <xf numFmtId="1" fontId="1" fillId="0" borderId="54" xfId="0" applyNumberFormat="1" applyFont="1" applyFill="1" applyBorder="1"/>
    <xf numFmtId="1" fontId="9" fillId="0" borderId="63" xfId="0" applyNumberFormat="1" applyFont="1" applyBorder="1"/>
    <xf numFmtId="1" fontId="10" fillId="0" borderId="22" xfId="0" applyNumberFormat="1" applyFont="1" applyBorder="1"/>
    <xf numFmtId="1" fontId="9" fillId="0" borderId="64" xfId="0" applyNumberFormat="1" applyFont="1" applyFill="1" applyBorder="1"/>
    <xf numFmtId="1" fontId="10" fillId="0" borderId="65" xfId="0" applyNumberFormat="1" applyFont="1" applyFill="1" applyBorder="1"/>
    <xf numFmtId="1" fontId="10" fillId="0" borderId="33" xfId="0" applyNumberFormat="1" applyFont="1" applyFill="1" applyBorder="1"/>
    <xf numFmtId="1" fontId="1" fillId="0" borderId="31" xfId="0" applyNumberFormat="1" applyFont="1" applyFill="1" applyBorder="1"/>
    <xf numFmtId="1" fontId="1" fillId="0" borderId="0" xfId="0" applyNumberFormat="1" applyFont="1" applyFill="1" applyBorder="1"/>
    <xf numFmtId="1" fontId="10" fillId="0" borderId="66" xfId="0" applyNumberFormat="1" applyFont="1" applyFill="1" applyBorder="1"/>
    <xf numFmtId="1" fontId="10" fillId="0" borderId="20" xfId="0" applyNumberFormat="1" applyFont="1" applyFill="1" applyBorder="1"/>
    <xf numFmtId="0" fontId="8" fillId="0" borderId="21" xfId="0" applyFont="1" applyBorder="1"/>
    <xf numFmtId="0" fontId="8" fillId="0" borderId="39" xfId="0" applyFont="1" applyBorder="1"/>
    <xf numFmtId="1" fontId="1" fillId="0" borderId="41" xfId="0" applyNumberFormat="1" applyFont="1" applyFill="1" applyBorder="1"/>
    <xf numFmtId="1" fontId="1" fillId="0" borderId="67" xfId="0" applyNumberFormat="1" applyFont="1" applyFill="1" applyBorder="1"/>
    <xf numFmtId="1" fontId="9" fillId="0" borderId="50" xfId="0" applyNumberFormat="1" applyFont="1" applyFill="1" applyBorder="1"/>
    <xf numFmtId="1" fontId="10" fillId="0" borderId="67" xfId="0" applyNumberFormat="1" applyFont="1" applyFill="1" applyBorder="1"/>
    <xf numFmtId="1" fontId="10" fillId="0" borderId="43" xfId="0" applyNumberFormat="1" applyFont="1" applyFill="1" applyBorder="1"/>
    <xf numFmtId="0" fontId="1" fillId="0" borderId="26" xfId="0" applyFont="1" applyFill="1" applyBorder="1"/>
    <xf numFmtId="0" fontId="1" fillId="0" borderId="25" xfId="0" applyFont="1" applyFill="1" applyBorder="1"/>
    <xf numFmtId="0" fontId="17" fillId="15" borderId="12" xfId="0" applyFont="1" applyFill="1" applyBorder="1"/>
    <xf numFmtId="0" fontId="17" fillId="15" borderId="54" xfId="0" applyFont="1" applyFill="1" applyBorder="1"/>
    <xf numFmtId="164" fontId="17" fillId="15" borderId="15" xfId="0" applyNumberFormat="1" applyFont="1" applyFill="1" applyBorder="1"/>
    <xf numFmtId="164" fontId="17" fillId="15" borderId="16" xfId="0" applyNumberFormat="1" applyFont="1" applyFill="1" applyBorder="1"/>
    <xf numFmtId="1" fontId="1" fillId="15" borderId="29" xfId="0" applyNumberFormat="1" applyFont="1" applyFill="1" applyBorder="1"/>
    <xf numFmtId="1" fontId="1" fillId="15" borderId="27" xfId="0" applyNumberFormat="1" applyFont="1" applyFill="1" applyBorder="1"/>
    <xf numFmtId="1" fontId="1" fillId="15" borderId="30" xfId="0" applyNumberFormat="1" applyFont="1" applyFill="1" applyBorder="1"/>
    <xf numFmtId="0" fontId="0" fillId="13" borderId="0" xfId="0" applyFill="1" applyBorder="1" applyAlignment="1"/>
    <xf numFmtId="164" fontId="0" fillId="0" borderId="0" xfId="0" applyNumberFormat="1" applyBorder="1"/>
    <xf numFmtId="0" fontId="2" fillId="18" borderId="29" xfId="0" applyFont="1" applyFill="1" applyBorder="1"/>
    <xf numFmtId="0" fontId="9" fillId="18" borderId="35" xfId="0" applyFont="1" applyFill="1" applyBorder="1"/>
    <xf numFmtId="0" fontId="1" fillId="0" borderId="35" xfId="0" applyFont="1" applyFill="1" applyBorder="1"/>
    <xf numFmtId="1" fontId="1" fillId="0" borderId="21" xfId="0" applyNumberFormat="1" applyFont="1" applyFill="1" applyBorder="1"/>
    <xf numFmtId="1" fontId="1" fillId="0" borderId="23" xfId="0" applyNumberFormat="1" applyFont="1" applyFill="1" applyBorder="1"/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0" fillId="19" borderId="0" xfId="0" applyFill="1"/>
    <xf numFmtId="0" fontId="6" fillId="19" borderId="0" xfId="0" applyFont="1" applyFill="1" applyBorder="1" applyAlignment="1">
      <alignment horizontal="center" vertical="center" wrapText="1"/>
    </xf>
    <xf numFmtId="0" fontId="8" fillId="0" borderId="68" xfId="0" applyFont="1" applyBorder="1"/>
    <xf numFmtId="0" fontId="9" fillId="0" borderId="35" xfId="0" applyFont="1" applyFill="1" applyBorder="1"/>
    <xf numFmtId="0" fontId="10" fillId="18" borderId="29" xfId="0" applyFont="1" applyFill="1" applyBorder="1"/>
    <xf numFmtId="0" fontId="10" fillId="18" borderId="24" xfId="0" applyFont="1" applyFill="1" applyBorder="1"/>
    <xf numFmtId="0" fontId="10" fillId="18" borderId="27" xfId="0" applyFont="1" applyFill="1" applyBorder="1"/>
    <xf numFmtId="0" fontId="10" fillId="18" borderId="30" xfId="0" applyFont="1" applyFill="1" applyBorder="1"/>
    <xf numFmtId="0" fontId="30" fillId="0" borderId="0" xfId="0" applyFont="1" applyAlignment="1">
      <alignment horizontal="right"/>
    </xf>
    <xf numFmtId="1" fontId="10" fillId="16" borderId="65" xfId="0" applyNumberFormat="1" applyFont="1" applyFill="1" applyBorder="1"/>
    <xf numFmtId="1" fontId="10" fillId="16" borderId="33" xfId="0" applyNumberFormat="1" applyFont="1" applyFill="1" applyBorder="1"/>
    <xf numFmtId="1" fontId="10" fillId="16" borderId="67" xfId="0" applyNumberFormat="1" applyFont="1" applyFill="1" applyBorder="1"/>
    <xf numFmtId="1" fontId="10" fillId="16" borderId="43" xfId="0" applyNumberFormat="1" applyFont="1" applyFill="1" applyBorder="1"/>
    <xf numFmtId="1" fontId="1" fillId="3" borderId="15" xfId="0" applyNumberFormat="1" applyFont="1" applyFill="1" applyBorder="1"/>
    <xf numFmtId="0" fontId="0" fillId="0" borderId="0" xfId="0" applyAlignment="1"/>
    <xf numFmtId="0" fontId="0" fillId="13" borderId="0" xfId="0" applyFill="1" applyBorder="1" applyAlignment="1"/>
    <xf numFmtId="0" fontId="22" fillId="12" borderId="0" xfId="0" applyNumberFormat="1" applyFont="1" applyFill="1" applyBorder="1" applyAlignment="1">
      <alignment horizontal="center"/>
    </xf>
    <xf numFmtId="0" fontId="11" fillId="0" borderId="69" xfId="0" applyFont="1" applyFill="1" applyBorder="1"/>
    <xf numFmtId="0" fontId="11" fillId="0" borderId="53" xfId="0" applyFont="1" applyFill="1" applyBorder="1"/>
    <xf numFmtId="0" fontId="11" fillId="0" borderId="70" xfId="0" applyFont="1" applyFill="1" applyBorder="1"/>
    <xf numFmtId="0" fontId="0" fillId="0" borderId="53" xfId="0" applyFont="1" applyBorder="1"/>
    <xf numFmtId="0" fontId="9" fillId="0" borderId="53" xfId="0" applyFont="1" applyBorder="1"/>
    <xf numFmtId="0" fontId="0" fillId="0" borderId="53" xfId="0" applyBorder="1"/>
    <xf numFmtId="0" fontId="0" fillId="0" borderId="70" xfId="0" applyBorder="1"/>
    <xf numFmtId="164" fontId="0" fillId="0" borderId="70" xfId="0" applyNumberFormat="1" applyFont="1" applyFill="1" applyBorder="1"/>
    <xf numFmtId="1" fontId="7" fillId="6" borderId="66" xfId="0" applyNumberFormat="1" applyFont="1" applyFill="1" applyBorder="1"/>
    <xf numFmtId="164" fontId="1" fillId="7" borderId="53" xfId="0" applyNumberFormat="1" applyFont="1" applyFill="1" applyBorder="1"/>
    <xf numFmtId="164" fontId="11" fillId="3" borderId="71" xfId="0" applyNumberFormat="1" applyFont="1" applyFill="1" applyBorder="1"/>
    <xf numFmtId="0" fontId="0" fillId="19" borderId="27" xfId="0" applyFill="1" applyBorder="1"/>
    <xf numFmtId="1" fontId="1" fillId="3" borderId="13" xfId="0" applyNumberFormat="1" applyFont="1" applyFill="1" applyBorder="1"/>
    <xf numFmtId="1" fontId="7" fillId="15" borderId="24" xfId="0" applyNumberFormat="1" applyFont="1" applyFill="1" applyBorder="1"/>
    <xf numFmtId="0" fontId="0" fillId="19" borderId="72" xfId="0" applyFill="1" applyBorder="1"/>
    <xf numFmtId="1" fontId="2" fillId="3" borderId="30" xfId="0" applyNumberFormat="1" applyFont="1" applyFill="1" applyBorder="1" applyAlignment="1">
      <alignment wrapText="1"/>
    </xf>
    <xf numFmtId="1" fontId="2" fillId="3" borderId="24" xfId="0" applyNumberFormat="1" applyFont="1" applyFill="1" applyBorder="1" applyAlignment="1">
      <alignment wrapText="1"/>
    </xf>
    <xf numFmtId="1" fontId="1" fillId="3" borderId="24" xfId="0" applyNumberFormat="1" applyFont="1" applyFill="1" applyBorder="1"/>
    <xf numFmtId="0" fontId="23" fillId="15" borderId="27" xfId="0" applyFont="1" applyFill="1" applyBorder="1" applyAlignment="1">
      <alignment horizontal="center" vertical="center" wrapText="1"/>
    </xf>
    <xf numFmtId="0" fontId="2" fillId="20" borderId="27" xfId="0" applyFont="1" applyFill="1" applyBorder="1"/>
    <xf numFmtId="1" fontId="17" fillId="15" borderId="27" xfId="0" applyNumberFormat="1" applyFont="1" applyFill="1" applyBorder="1"/>
    <xf numFmtId="0" fontId="0" fillId="20" borderId="27" xfId="0" applyFill="1" applyBorder="1"/>
    <xf numFmtId="0" fontId="2" fillId="20" borderId="27" xfId="0" applyFont="1" applyFill="1" applyBorder="1" applyAlignment="1">
      <alignment horizontal="center"/>
    </xf>
    <xf numFmtId="1" fontId="1" fillId="20" borderId="27" xfId="0" applyNumberFormat="1" applyFont="1" applyFill="1" applyBorder="1"/>
    <xf numFmtId="1" fontId="19" fillId="15" borderId="27" xfId="0" applyNumberFormat="1" applyFont="1" applyFill="1" applyBorder="1"/>
    <xf numFmtId="0" fontId="9" fillId="0" borderId="73" xfId="0" applyNumberFormat="1" applyFont="1" applyFill="1" applyBorder="1"/>
    <xf numFmtId="0" fontId="0" fillId="0" borderId="54" xfId="0" applyBorder="1"/>
    <xf numFmtId="0" fontId="0" fillId="0" borderId="74" xfId="0" applyBorder="1"/>
    <xf numFmtId="17" fontId="2" fillId="0" borderId="7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76" xfId="0" applyFont="1" applyFill="1" applyBorder="1" applyAlignment="1">
      <alignment horizontal="center" vertical="center" wrapText="1"/>
    </xf>
    <xf numFmtId="0" fontId="2" fillId="19" borderId="76" xfId="0" applyFont="1" applyFill="1" applyBorder="1" applyAlignment="1">
      <alignment wrapText="1"/>
    </xf>
    <xf numFmtId="1" fontId="2" fillId="3" borderId="76" xfId="0" applyNumberFormat="1" applyFont="1" applyFill="1" applyBorder="1" applyAlignment="1">
      <alignment wrapText="1"/>
    </xf>
    <xf numFmtId="0" fontId="0" fillId="19" borderId="74" xfId="0" applyFill="1" applyBorder="1"/>
    <xf numFmtId="1" fontId="1" fillId="20" borderId="24" xfId="0" applyNumberFormat="1" applyFont="1" applyFill="1" applyBorder="1"/>
    <xf numFmtId="0" fontId="2" fillId="0" borderId="0" xfId="0" applyFont="1" applyAlignment="1"/>
    <xf numFmtId="0" fontId="0" fillId="0" borderId="0" xfId="0" applyAlignment="1"/>
    <xf numFmtId="0" fontId="26" fillId="0" borderId="0" xfId="0" applyFont="1" applyBorder="1" applyAlignment="1"/>
    <xf numFmtId="0" fontId="22" fillId="13" borderId="0" xfId="0" applyNumberFormat="1" applyFont="1" applyFill="1" applyAlignment="1"/>
    <xf numFmtId="0" fontId="0" fillId="13" borderId="0" xfId="0" applyFill="1" applyAlignment="1"/>
    <xf numFmtId="0" fontId="0" fillId="13" borderId="0" xfId="0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22" fillId="1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8"/>
  <sheetViews>
    <sheetView tabSelected="1" topLeftCell="A100" zoomScaleNormal="100" workbookViewId="0">
      <selection activeCell="J111" sqref="J111"/>
    </sheetView>
  </sheetViews>
  <sheetFormatPr defaultColWidth="8.85546875" defaultRowHeight="12.75" x14ac:dyDescent="0.2"/>
  <cols>
    <col min="1" max="1" width="3.42578125" customWidth="1"/>
    <col min="2" max="2" width="25.28515625" customWidth="1"/>
    <col min="3" max="4" width="9.7109375" customWidth="1"/>
    <col min="5" max="5" width="8.28515625" bestFit="1" customWidth="1"/>
    <col min="6" max="6" width="8.28515625" customWidth="1"/>
    <col min="7" max="7" width="8.140625" bestFit="1" customWidth="1"/>
    <col min="8" max="8" width="8.42578125" customWidth="1"/>
    <col min="9" max="17" width="8.28515625" bestFit="1" customWidth="1"/>
    <col min="18" max="18" width="9.28515625" bestFit="1" customWidth="1"/>
    <col min="19" max="19" width="7.7109375" customWidth="1"/>
    <col min="20" max="20" width="16" customWidth="1"/>
    <col min="21" max="21" width="11.42578125" customWidth="1"/>
    <col min="22" max="22" width="27.85546875" customWidth="1"/>
    <col min="23" max="23" width="37.42578125" customWidth="1"/>
    <col min="24" max="24" width="13.42578125" customWidth="1"/>
    <col min="25" max="25" width="13.85546875" customWidth="1"/>
    <col min="27" max="27" width="15.42578125" customWidth="1"/>
    <col min="29" max="29" width="18.140625" customWidth="1"/>
    <col min="41" max="41" width="13.85546875" customWidth="1"/>
    <col min="45" max="45" width="12.42578125" customWidth="1"/>
  </cols>
  <sheetData>
    <row r="1" spans="2:39" x14ac:dyDescent="0.2">
      <c r="B1" s="364" t="s">
        <v>97</v>
      </c>
      <c r="C1" s="364"/>
      <c r="D1" s="364"/>
      <c r="E1" s="364"/>
      <c r="F1" s="365"/>
      <c r="G1" s="1"/>
      <c r="H1" s="1"/>
      <c r="I1" s="1"/>
      <c r="J1" s="1"/>
      <c r="K1" s="1"/>
      <c r="L1" s="182"/>
      <c r="M1" s="182"/>
      <c r="N1" s="182"/>
      <c r="O1" s="326"/>
      <c r="P1" s="326"/>
      <c r="Q1" s="326"/>
      <c r="R1" s="1"/>
    </row>
    <row r="2" spans="2:39" ht="13.5" thickBot="1" x14ac:dyDescent="0.25">
      <c r="S2" s="2"/>
      <c r="T2" s="2"/>
      <c r="U2" s="3"/>
      <c r="W2" s="3"/>
    </row>
    <row r="3" spans="2:39" ht="16.5" thickTop="1" x14ac:dyDescent="0.25">
      <c r="B3" s="370" t="s">
        <v>91</v>
      </c>
      <c r="C3" s="371"/>
      <c r="D3" s="371"/>
      <c r="E3" s="3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W3" s="5"/>
    </row>
    <row r="4" spans="2:39" ht="16.5" thickBot="1" x14ac:dyDescent="0.3">
      <c r="B4" s="373" t="s">
        <v>0</v>
      </c>
      <c r="C4" s="374"/>
      <c r="D4" s="374"/>
      <c r="E4" s="375"/>
      <c r="F4" s="184"/>
      <c r="G4" s="184"/>
      <c r="H4" s="184"/>
      <c r="I4" s="6"/>
      <c r="J4" s="7"/>
      <c r="K4" s="7"/>
      <c r="L4" s="7"/>
      <c r="N4" s="5"/>
      <c r="O4" s="7"/>
      <c r="Q4" s="5"/>
      <c r="R4" s="14" t="s">
        <v>23</v>
      </c>
      <c r="AD4" t="s">
        <v>72</v>
      </c>
    </row>
    <row r="5" spans="2:39" s="14" customFormat="1" ht="44.25" customHeight="1" thickTop="1" thickBot="1" x14ac:dyDescent="0.25">
      <c r="B5" s="8"/>
      <c r="C5" s="9"/>
      <c r="D5" s="10" t="s">
        <v>110</v>
      </c>
      <c r="E5" s="11" t="s">
        <v>108</v>
      </c>
      <c r="F5" s="357">
        <v>43374</v>
      </c>
      <c r="G5" s="173">
        <v>43405</v>
      </c>
      <c r="H5" s="173">
        <v>43435</v>
      </c>
      <c r="I5" s="173">
        <v>43466</v>
      </c>
      <c r="J5" s="173">
        <v>43497</v>
      </c>
      <c r="K5" s="173">
        <v>43525</v>
      </c>
      <c r="L5" s="173">
        <v>43556</v>
      </c>
      <c r="M5" s="173">
        <v>43586</v>
      </c>
      <c r="N5" s="173">
        <v>43617</v>
      </c>
      <c r="O5" s="173">
        <v>43647</v>
      </c>
      <c r="P5" s="173">
        <v>43678</v>
      </c>
      <c r="Q5" s="173">
        <v>43709</v>
      </c>
      <c r="R5" s="12" t="s">
        <v>103</v>
      </c>
      <c r="S5" s="13" t="s">
        <v>89</v>
      </c>
      <c r="T5" s="231" t="s">
        <v>51</v>
      </c>
      <c r="U5" s="313" t="s">
        <v>106</v>
      </c>
      <c r="W5" s="14" t="s">
        <v>31</v>
      </c>
      <c r="Y5" s="14" t="s">
        <v>26</v>
      </c>
      <c r="AA5" s="14" t="s">
        <v>30</v>
      </c>
      <c r="AC5" t="s">
        <v>32</v>
      </c>
      <c r="AD5"/>
      <c r="AE5"/>
      <c r="AF5" s="204" t="s">
        <v>50</v>
      </c>
      <c r="AG5" s="267"/>
      <c r="AH5" s="268" t="s">
        <v>26</v>
      </c>
      <c r="AI5" s="268"/>
      <c r="AJ5" s="269" t="s">
        <v>38</v>
      </c>
      <c r="AK5" s="14" t="s">
        <v>81</v>
      </c>
      <c r="AL5" t="s">
        <v>73</v>
      </c>
      <c r="AM5"/>
    </row>
    <row r="6" spans="2:39" s="21" customFormat="1" ht="13.5" thickTop="1" x14ac:dyDescent="0.2">
      <c r="B6" s="15" t="s">
        <v>1</v>
      </c>
      <c r="C6" s="16"/>
      <c r="D6" s="209">
        <v>17978</v>
      </c>
      <c r="E6" s="354">
        <v>6076</v>
      </c>
      <c r="F6" s="355">
        <v>6076</v>
      </c>
      <c r="G6" s="356">
        <v>6076</v>
      </c>
      <c r="H6" s="18">
        <v>6076</v>
      </c>
      <c r="I6" s="46">
        <v>6076</v>
      </c>
      <c r="J6" s="47">
        <v>6076</v>
      </c>
      <c r="K6" s="18">
        <v>6076</v>
      </c>
      <c r="L6" s="46">
        <v>7300</v>
      </c>
      <c r="M6" s="47">
        <v>7300</v>
      </c>
      <c r="N6" s="18">
        <v>7300</v>
      </c>
      <c r="O6" s="46">
        <v>7300</v>
      </c>
      <c r="P6" s="47">
        <v>7300</v>
      </c>
      <c r="Q6" s="18">
        <v>7300</v>
      </c>
      <c r="R6" s="18">
        <v>7300</v>
      </c>
      <c r="S6" s="19">
        <v>6076</v>
      </c>
      <c r="T6" s="232">
        <v>4840</v>
      </c>
      <c r="U6" s="312">
        <v>7300</v>
      </c>
      <c r="V6" s="20"/>
      <c r="W6" s="21">
        <v>3140</v>
      </c>
      <c r="AA6">
        <f>W6+Y6</f>
        <v>3140</v>
      </c>
      <c r="AC6"/>
      <c r="AD6"/>
      <c r="AE6"/>
      <c r="AF6" s="21">
        <v>4840</v>
      </c>
      <c r="AG6" s="270"/>
      <c r="AJ6" s="271">
        <f>AF6+AH6</f>
        <v>4840</v>
      </c>
      <c r="AK6" s="21">
        <v>5680</v>
      </c>
      <c r="AL6">
        <v>6076</v>
      </c>
      <c r="AM6"/>
    </row>
    <row r="7" spans="2:39" x14ac:dyDescent="0.2">
      <c r="B7" s="22" t="s">
        <v>2</v>
      </c>
      <c r="C7" s="23"/>
      <c r="D7" s="209">
        <v>51086</v>
      </c>
      <c r="E7" s="179">
        <v>116300</v>
      </c>
      <c r="F7" s="46">
        <v>116300</v>
      </c>
      <c r="G7" s="47">
        <v>116300</v>
      </c>
      <c r="H7" s="174">
        <v>116300</v>
      </c>
      <c r="I7" s="46">
        <v>116300</v>
      </c>
      <c r="J7" s="47">
        <v>116300</v>
      </c>
      <c r="K7" s="174">
        <v>116300</v>
      </c>
      <c r="L7" s="46">
        <v>132125</v>
      </c>
      <c r="M7" s="47">
        <v>132125</v>
      </c>
      <c r="N7" s="174">
        <v>132125</v>
      </c>
      <c r="O7" s="46">
        <v>132125</v>
      </c>
      <c r="P7" s="47">
        <v>132125</v>
      </c>
      <c r="Q7" s="174">
        <v>132125</v>
      </c>
      <c r="R7" s="202">
        <v>132125</v>
      </c>
      <c r="S7" s="25">
        <v>116300</v>
      </c>
      <c r="T7" s="232">
        <v>103175</v>
      </c>
      <c r="U7" s="312">
        <v>132125</v>
      </c>
      <c r="V7" s="198"/>
      <c r="W7">
        <v>65000</v>
      </c>
      <c r="Y7" s="207">
        <v>6656.25</v>
      </c>
      <c r="AA7">
        <f>W7+Y7</f>
        <v>71656.25</v>
      </c>
      <c r="AF7">
        <v>103175</v>
      </c>
      <c r="AG7" s="270"/>
      <c r="AH7" s="272">
        <v>6656.25</v>
      </c>
      <c r="AI7" s="21"/>
      <c r="AJ7" s="271">
        <f>AF7+AH7</f>
        <v>109831.25</v>
      </c>
      <c r="AK7">
        <v>95375</v>
      </c>
      <c r="AL7">
        <v>116300</v>
      </c>
    </row>
    <row r="8" spans="2:39" s="21" customFormat="1" x14ac:dyDescent="0.2">
      <c r="B8" s="22" t="s">
        <v>3</v>
      </c>
      <c r="C8" s="23"/>
      <c r="D8" s="209">
        <v>26046</v>
      </c>
      <c r="E8" s="179">
        <v>48000</v>
      </c>
      <c r="F8" s="46">
        <v>48000</v>
      </c>
      <c r="G8" s="47">
        <v>48000</v>
      </c>
      <c r="H8" s="174">
        <v>48000</v>
      </c>
      <c r="I8" s="46">
        <v>48000</v>
      </c>
      <c r="J8" s="47">
        <v>48000</v>
      </c>
      <c r="K8" s="174">
        <v>48000</v>
      </c>
      <c r="L8" s="46">
        <v>52000</v>
      </c>
      <c r="M8" s="47">
        <v>52000</v>
      </c>
      <c r="N8" s="174">
        <v>52000</v>
      </c>
      <c r="O8" s="46">
        <v>52000</v>
      </c>
      <c r="P8" s="47">
        <v>52000</v>
      </c>
      <c r="Q8" s="174">
        <v>52000</v>
      </c>
      <c r="R8" s="202">
        <v>52000</v>
      </c>
      <c r="S8" s="25">
        <v>48000</v>
      </c>
      <c r="T8" s="232">
        <v>46400</v>
      </c>
      <c r="U8" s="312">
        <v>52000</v>
      </c>
      <c r="V8" s="198"/>
      <c r="W8" s="21">
        <v>32000</v>
      </c>
      <c r="Y8" s="207">
        <v>2100</v>
      </c>
      <c r="AA8">
        <f>W8+Y8</f>
        <v>34100</v>
      </c>
      <c r="AC8"/>
      <c r="AD8"/>
      <c r="AE8"/>
      <c r="AF8" s="21">
        <v>46400</v>
      </c>
      <c r="AG8" s="270"/>
      <c r="AH8" s="272">
        <v>2100</v>
      </c>
      <c r="AJ8" s="271">
        <f>AF8+AH8</f>
        <v>48500</v>
      </c>
      <c r="AK8" s="21">
        <v>48000</v>
      </c>
      <c r="AL8">
        <v>48000</v>
      </c>
      <c r="AM8"/>
    </row>
    <row r="9" spans="2:39" ht="15.75" thickBot="1" x14ac:dyDescent="0.25">
      <c r="B9" s="22" t="s">
        <v>4</v>
      </c>
      <c r="C9" s="23"/>
      <c r="D9" s="209">
        <v>75075</v>
      </c>
      <c r="E9" s="179">
        <v>74820</v>
      </c>
      <c r="F9" s="46">
        <v>74820</v>
      </c>
      <c r="G9" s="47">
        <v>74820</v>
      </c>
      <c r="H9" s="174">
        <v>74820</v>
      </c>
      <c r="I9" s="46">
        <v>74820</v>
      </c>
      <c r="J9" s="47">
        <v>74820</v>
      </c>
      <c r="K9" s="174">
        <v>74820</v>
      </c>
      <c r="L9">
        <v>81300</v>
      </c>
      <c r="M9">
        <v>81300</v>
      </c>
      <c r="N9" s="174">
        <v>81300</v>
      </c>
      <c r="O9">
        <v>81300</v>
      </c>
      <c r="P9">
        <v>81300</v>
      </c>
      <c r="Q9" s="174">
        <v>81300</v>
      </c>
      <c r="R9" s="202">
        <v>81300</v>
      </c>
      <c r="S9" s="25">
        <v>74820</v>
      </c>
      <c r="T9" s="232">
        <v>58020</v>
      </c>
      <c r="U9" s="312">
        <v>81300</v>
      </c>
      <c r="V9" s="203"/>
      <c r="W9" s="186">
        <v>46800</v>
      </c>
      <c r="AA9" s="205">
        <f>W9+Y9</f>
        <v>46800</v>
      </c>
      <c r="AC9" s="205">
        <v>43800</v>
      </c>
      <c r="AF9" s="186">
        <v>58020</v>
      </c>
      <c r="AG9" s="273"/>
      <c r="AH9" s="274"/>
      <c r="AI9" s="274"/>
      <c r="AJ9" s="275">
        <f>AF9+AH9</f>
        <v>58020</v>
      </c>
      <c r="AK9" s="186">
        <v>65100</v>
      </c>
      <c r="AL9">
        <v>74820</v>
      </c>
    </row>
    <row r="10" spans="2:39" ht="13.5" thickTop="1" x14ac:dyDescent="0.2">
      <c r="B10" s="22" t="s">
        <v>24</v>
      </c>
      <c r="C10" s="23"/>
      <c r="D10" s="209">
        <v>323</v>
      </c>
      <c r="E10" s="32">
        <v>50</v>
      </c>
      <c r="F10" s="199">
        <v>50</v>
      </c>
      <c r="G10" s="200">
        <v>50</v>
      </c>
      <c r="H10" s="201">
        <v>50</v>
      </c>
      <c r="I10" s="199">
        <v>50</v>
      </c>
      <c r="J10" s="200">
        <v>50</v>
      </c>
      <c r="K10" s="201">
        <v>50</v>
      </c>
      <c r="L10" s="199">
        <v>50</v>
      </c>
      <c r="M10" s="200">
        <v>50</v>
      </c>
      <c r="N10" s="201">
        <v>50</v>
      </c>
      <c r="O10" s="199">
        <v>50</v>
      </c>
      <c r="P10" s="200">
        <v>50</v>
      </c>
      <c r="Q10" s="201">
        <v>50</v>
      </c>
      <c r="R10" s="34">
        <v>50</v>
      </c>
      <c r="S10" s="25"/>
      <c r="T10" s="232"/>
      <c r="U10" s="312"/>
      <c r="V10" s="31"/>
    </row>
    <row r="11" spans="2:39" x14ac:dyDescent="0.2">
      <c r="B11" s="35" t="s">
        <v>5</v>
      </c>
      <c r="C11" s="36"/>
      <c r="D11" s="209">
        <v>684</v>
      </c>
      <c r="E11" s="37">
        <v>300</v>
      </c>
      <c r="F11" s="38">
        <v>300</v>
      </c>
      <c r="G11" s="39">
        <v>300</v>
      </c>
      <c r="H11" s="37">
        <v>300</v>
      </c>
      <c r="I11" s="38">
        <v>300</v>
      </c>
      <c r="J11" s="39">
        <v>300</v>
      </c>
      <c r="K11" s="37">
        <v>300</v>
      </c>
      <c r="L11" s="38">
        <v>300</v>
      </c>
      <c r="M11" s="39">
        <v>300</v>
      </c>
      <c r="N11" s="37">
        <v>300</v>
      </c>
      <c r="O11" s="38">
        <v>300</v>
      </c>
      <c r="P11" s="39">
        <v>300</v>
      </c>
      <c r="Q11" s="37">
        <v>300</v>
      </c>
      <c r="R11" s="40">
        <v>300</v>
      </c>
      <c r="S11" s="25"/>
      <c r="T11" s="232"/>
      <c r="U11" s="312"/>
      <c r="V11" s="30"/>
    </row>
    <row r="12" spans="2:39" x14ac:dyDescent="0.2">
      <c r="B12" s="35" t="s">
        <v>36</v>
      </c>
      <c r="C12" s="36"/>
      <c r="D12" s="209"/>
      <c r="E12" s="41"/>
      <c r="F12" s="42"/>
      <c r="G12" s="43"/>
      <c r="H12" s="41"/>
      <c r="I12" s="42"/>
      <c r="J12" s="43"/>
      <c r="K12" s="41"/>
      <c r="L12" s="42"/>
      <c r="M12" s="43"/>
      <c r="N12" s="41"/>
      <c r="O12" s="42"/>
      <c r="P12" s="43"/>
      <c r="Q12" s="41"/>
      <c r="R12" s="44"/>
      <c r="S12" s="25"/>
      <c r="T12" s="232"/>
      <c r="U12" s="312"/>
      <c r="V12" t="s">
        <v>37</v>
      </c>
    </row>
    <row r="13" spans="2:39" x14ac:dyDescent="0.2">
      <c r="B13" s="27" t="s">
        <v>92</v>
      </c>
      <c r="C13" s="28"/>
      <c r="D13" s="209">
        <v>2420</v>
      </c>
      <c r="E13" s="33">
        <v>1000</v>
      </c>
      <c r="F13" s="176">
        <v>1000</v>
      </c>
      <c r="G13" s="177">
        <v>1000</v>
      </c>
      <c r="H13" s="174">
        <v>1000</v>
      </c>
      <c r="I13" s="176">
        <v>1000</v>
      </c>
      <c r="J13" s="177">
        <v>1000</v>
      </c>
      <c r="K13" s="174">
        <v>1000</v>
      </c>
      <c r="L13" s="176">
        <v>1000</v>
      </c>
      <c r="M13" s="177">
        <v>1000</v>
      </c>
      <c r="N13" s="174">
        <v>1000</v>
      </c>
      <c r="O13" s="176">
        <v>1000</v>
      </c>
      <c r="P13" s="177">
        <v>1000</v>
      </c>
      <c r="Q13" s="174">
        <v>1000</v>
      </c>
      <c r="R13" s="34">
        <v>1000</v>
      </c>
      <c r="S13" s="29"/>
      <c r="T13" s="233"/>
      <c r="U13" s="312"/>
      <c r="V13" s="30"/>
    </row>
    <row r="14" spans="2:39" x14ac:dyDescent="0.2">
      <c r="B14" s="22" t="s">
        <v>7</v>
      </c>
      <c r="C14" s="23"/>
      <c r="D14" s="209">
        <v>90</v>
      </c>
      <c r="E14" s="41">
        <v>600</v>
      </c>
      <c r="F14" s="42">
        <v>600</v>
      </c>
      <c r="G14" s="43">
        <v>600</v>
      </c>
      <c r="H14" s="41">
        <v>600</v>
      </c>
      <c r="I14" s="42">
        <v>600</v>
      </c>
      <c r="J14" s="43">
        <v>600</v>
      </c>
      <c r="K14" s="41">
        <v>600</v>
      </c>
      <c r="L14" s="42">
        <v>600</v>
      </c>
      <c r="M14" s="43">
        <v>600</v>
      </c>
      <c r="N14" s="41">
        <v>600</v>
      </c>
      <c r="O14" s="42">
        <v>600</v>
      </c>
      <c r="P14" s="43">
        <v>600</v>
      </c>
      <c r="Q14" s="41">
        <v>600</v>
      </c>
      <c r="R14" s="44">
        <v>600</v>
      </c>
      <c r="S14" s="25"/>
      <c r="T14" s="232"/>
      <c r="U14" s="312"/>
      <c r="V14" s="31"/>
    </row>
    <row r="15" spans="2:39" x14ac:dyDescent="0.2">
      <c r="B15" s="22" t="s">
        <v>8</v>
      </c>
      <c r="C15" s="23"/>
      <c r="D15" s="209">
        <v>2544</v>
      </c>
      <c r="E15" s="45">
        <v>200</v>
      </c>
      <c r="F15" s="46">
        <v>200</v>
      </c>
      <c r="G15" s="47">
        <v>200</v>
      </c>
      <c r="H15" s="45">
        <v>200</v>
      </c>
      <c r="I15" s="46">
        <v>200</v>
      </c>
      <c r="J15" s="47">
        <v>200</v>
      </c>
      <c r="K15" s="45">
        <v>200</v>
      </c>
      <c r="L15" s="46">
        <v>200</v>
      </c>
      <c r="M15" s="47">
        <v>200</v>
      </c>
      <c r="N15" s="45">
        <v>200</v>
      </c>
      <c r="O15" s="46">
        <v>200</v>
      </c>
      <c r="P15" s="47">
        <v>200</v>
      </c>
      <c r="Q15" s="45">
        <v>200</v>
      </c>
      <c r="R15" s="48">
        <v>200</v>
      </c>
      <c r="S15" s="25"/>
      <c r="T15" s="232"/>
      <c r="U15" s="312"/>
      <c r="V15" s="30"/>
    </row>
    <row r="16" spans="2:39" x14ac:dyDescent="0.2">
      <c r="B16" s="22" t="s">
        <v>9</v>
      </c>
      <c r="C16" s="23"/>
      <c r="D16" s="210">
        <v>0.4</v>
      </c>
      <c r="E16" s="189">
        <v>200</v>
      </c>
      <c r="F16" s="188">
        <v>200</v>
      </c>
      <c r="G16" s="187">
        <v>200</v>
      </c>
      <c r="H16" s="189">
        <v>200</v>
      </c>
      <c r="I16" s="188">
        <v>200</v>
      </c>
      <c r="J16" s="187">
        <v>200</v>
      </c>
      <c r="K16" s="189">
        <v>200</v>
      </c>
      <c r="L16" s="188">
        <v>200</v>
      </c>
      <c r="M16" s="187">
        <v>200</v>
      </c>
      <c r="N16" s="189">
        <v>200</v>
      </c>
      <c r="O16" s="188">
        <v>200</v>
      </c>
      <c r="P16" s="187">
        <v>200</v>
      </c>
      <c r="Q16" s="189">
        <v>200</v>
      </c>
      <c r="R16" s="190">
        <v>200</v>
      </c>
      <c r="S16" s="25"/>
      <c r="T16" s="232"/>
      <c r="U16" s="312"/>
      <c r="V16" s="30"/>
    </row>
    <row r="17" spans="2:41" x14ac:dyDescent="0.2">
      <c r="B17" s="22" t="s">
        <v>10</v>
      </c>
      <c r="C17" s="23"/>
      <c r="D17" s="209">
        <v>67</v>
      </c>
      <c r="E17" s="45">
        <v>0</v>
      </c>
      <c r="F17" s="46">
        <v>0</v>
      </c>
      <c r="G17" s="47">
        <v>0</v>
      </c>
      <c r="H17" s="45">
        <v>0</v>
      </c>
      <c r="I17" s="46">
        <v>0</v>
      </c>
      <c r="J17" s="47">
        <v>0</v>
      </c>
      <c r="K17" s="45">
        <v>0</v>
      </c>
      <c r="L17" s="46">
        <v>0</v>
      </c>
      <c r="M17" s="47">
        <v>0</v>
      </c>
      <c r="N17" s="45">
        <v>0</v>
      </c>
      <c r="O17" s="46">
        <v>0</v>
      </c>
      <c r="P17" s="47">
        <v>0</v>
      </c>
      <c r="Q17" s="45">
        <v>0</v>
      </c>
      <c r="R17" s="48">
        <v>0</v>
      </c>
      <c r="S17" s="25"/>
      <c r="T17" s="232"/>
      <c r="U17" s="312"/>
    </row>
    <row r="18" spans="2:41" x14ac:dyDescent="0.2">
      <c r="B18" s="49" t="s">
        <v>33</v>
      </c>
      <c r="C18" s="50"/>
      <c r="D18" s="209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2"/>
      <c r="P18" s="53"/>
      <c r="Q18" s="54"/>
      <c r="R18" s="55"/>
      <c r="S18" s="56"/>
      <c r="T18" s="232"/>
      <c r="U18" s="312"/>
    </row>
    <row r="19" spans="2:41" ht="13.5" thickBot="1" x14ac:dyDescent="0.25">
      <c r="B19" s="49" t="s">
        <v>11</v>
      </c>
      <c r="C19" s="50"/>
      <c r="D19" s="209">
        <v>3065</v>
      </c>
      <c r="E19" s="51">
        <v>10</v>
      </c>
      <c r="F19" s="52">
        <v>10</v>
      </c>
      <c r="G19" s="53">
        <v>10</v>
      </c>
      <c r="H19" s="54">
        <v>10</v>
      </c>
      <c r="I19" s="52">
        <v>10</v>
      </c>
      <c r="J19" s="53">
        <v>10</v>
      </c>
      <c r="K19" s="54">
        <v>10</v>
      </c>
      <c r="L19" s="52">
        <v>10</v>
      </c>
      <c r="M19" s="53">
        <v>10</v>
      </c>
      <c r="N19" s="54">
        <v>10</v>
      </c>
      <c r="O19" s="52">
        <v>10</v>
      </c>
      <c r="P19" s="53">
        <v>10</v>
      </c>
      <c r="Q19" s="54">
        <v>10</v>
      </c>
      <c r="R19" s="55">
        <v>10</v>
      </c>
      <c r="S19" s="56"/>
      <c r="T19" s="232"/>
      <c r="U19" s="312"/>
      <c r="V19" t="s">
        <v>86</v>
      </c>
    </row>
    <row r="20" spans="2:41" ht="13.5" thickTop="1" x14ac:dyDescent="0.2">
      <c r="B20" s="57" t="s">
        <v>12</v>
      </c>
      <c r="C20" s="58"/>
      <c r="D20" s="211">
        <f t="shared" ref="D20:R20" si="0">SUM(D6:D19)</f>
        <v>179378.4</v>
      </c>
      <c r="E20" s="60">
        <f t="shared" si="0"/>
        <v>247556</v>
      </c>
      <c r="F20" s="61">
        <f t="shared" si="0"/>
        <v>247556</v>
      </c>
      <c r="G20" s="62">
        <f t="shared" si="0"/>
        <v>247556</v>
      </c>
      <c r="H20" s="63">
        <f t="shared" si="0"/>
        <v>247556</v>
      </c>
      <c r="I20" s="61">
        <f t="shared" si="0"/>
        <v>247556</v>
      </c>
      <c r="J20" s="62">
        <f t="shared" si="0"/>
        <v>247556</v>
      </c>
      <c r="K20" s="63">
        <f t="shared" si="0"/>
        <v>247556</v>
      </c>
      <c r="L20" s="61">
        <f t="shared" si="0"/>
        <v>275085</v>
      </c>
      <c r="M20" s="62">
        <f t="shared" si="0"/>
        <v>275085</v>
      </c>
      <c r="N20" s="63">
        <f t="shared" si="0"/>
        <v>275085</v>
      </c>
      <c r="O20" s="61">
        <f t="shared" ref="O20" si="1">SUM(O6:O19)</f>
        <v>275085</v>
      </c>
      <c r="P20" s="62">
        <f t="shared" ref="P20" si="2">SUM(P6:P19)</f>
        <v>275085</v>
      </c>
      <c r="Q20" s="63">
        <f t="shared" ref="Q20" si="3">SUM(Q6:Q19)</f>
        <v>275085</v>
      </c>
      <c r="R20" s="64">
        <f t="shared" si="0"/>
        <v>275085</v>
      </c>
      <c r="S20" s="65"/>
      <c r="T20" s="234"/>
      <c r="U20" s="312"/>
    </row>
    <row r="21" spans="2:41" ht="13.5" thickBot="1" x14ac:dyDescent="0.25">
      <c r="B21" s="196" t="s">
        <v>49</v>
      </c>
      <c r="C21" s="66"/>
      <c r="D21" s="212">
        <f t="shared" ref="D21:N21" si="4">SUM(D6:D9)</f>
        <v>170185</v>
      </c>
      <c r="E21" s="68">
        <f t="shared" si="4"/>
        <v>245196</v>
      </c>
      <c r="F21" s="69">
        <f t="shared" si="4"/>
        <v>245196</v>
      </c>
      <c r="G21" s="70">
        <f t="shared" si="4"/>
        <v>245196</v>
      </c>
      <c r="H21" s="24">
        <f t="shared" si="4"/>
        <v>245196</v>
      </c>
      <c r="I21" s="69">
        <f t="shared" si="4"/>
        <v>245196</v>
      </c>
      <c r="J21" s="70">
        <f t="shared" si="4"/>
        <v>245196</v>
      </c>
      <c r="K21" s="24">
        <f t="shared" si="4"/>
        <v>245196</v>
      </c>
      <c r="L21" s="69">
        <f t="shared" si="4"/>
        <v>272725</v>
      </c>
      <c r="M21" s="70">
        <f t="shared" si="4"/>
        <v>272725</v>
      </c>
      <c r="N21" s="24">
        <f t="shared" si="4"/>
        <v>272725</v>
      </c>
      <c r="O21" s="69">
        <f t="shared" ref="O21:Q21" si="5">SUM(O6:O9)</f>
        <v>272725</v>
      </c>
      <c r="P21" s="70">
        <f t="shared" si="5"/>
        <v>272725</v>
      </c>
      <c r="Q21" s="24">
        <f t="shared" si="5"/>
        <v>272725</v>
      </c>
      <c r="R21" s="71"/>
      <c r="S21" s="25"/>
      <c r="T21" s="232"/>
      <c r="U21" s="312"/>
    </row>
    <row r="22" spans="2:41" ht="13.5" thickBot="1" x14ac:dyDescent="0.25">
      <c r="B22" s="197" t="s">
        <v>100</v>
      </c>
      <c r="C22" s="72"/>
      <c r="D22" s="325">
        <f t="shared" ref="D22:N22" si="6">SUM(D10:D19)</f>
        <v>9193.4</v>
      </c>
      <c r="E22" s="325">
        <f t="shared" si="6"/>
        <v>2360</v>
      </c>
      <c r="F22" s="325">
        <f t="shared" si="6"/>
        <v>2360</v>
      </c>
      <c r="G22" s="325">
        <f t="shared" si="6"/>
        <v>2360</v>
      </c>
      <c r="H22" s="325">
        <f t="shared" si="6"/>
        <v>2360</v>
      </c>
      <c r="I22" s="325">
        <f t="shared" si="6"/>
        <v>2360</v>
      </c>
      <c r="J22" s="325">
        <f t="shared" si="6"/>
        <v>2360</v>
      </c>
      <c r="K22" s="325">
        <f t="shared" si="6"/>
        <v>2360</v>
      </c>
      <c r="L22" s="325">
        <f t="shared" si="6"/>
        <v>2360</v>
      </c>
      <c r="M22" s="325">
        <f t="shared" si="6"/>
        <v>2360</v>
      </c>
      <c r="N22" s="325">
        <f t="shared" si="6"/>
        <v>2360</v>
      </c>
      <c r="O22" s="325">
        <f t="shared" ref="O22:Q22" si="7">SUM(O10:O19)</f>
        <v>2360</v>
      </c>
      <c r="P22" s="325">
        <f t="shared" si="7"/>
        <v>2360</v>
      </c>
      <c r="Q22" s="325">
        <f t="shared" si="7"/>
        <v>2360</v>
      </c>
      <c r="R22" s="325"/>
      <c r="S22" s="75">
        <v>245196</v>
      </c>
      <c r="T22" s="342">
        <f>SUM(T6:T9)</f>
        <v>212435</v>
      </c>
      <c r="U22" s="343">
        <f>SUM(U6:U9)</f>
        <v>272725</v>
      </c>
    </row>
    <row r="23" spans="2:41" x14ac:dyDescent="0.2">
      <c r="B23" s="76" t="s">
        <v>13</v>
      </c>
      <c r="C23" s="77"/>
      <c r="D23" s="78">
        <v>0</v>
      </c>
      <c r="E23" s="79">
        <v>0</v>
      </c>
      <c r="F23" s="178">
        <v>0</v>
      </c>
      <c r="G23" s="80">
        <v>0</v>
      </c>
      <c r="H23" s="81">
        <v>0</v>
      </c>
      <c r="I23" s="178">
        <v>0</v>
      </c>
      <c r="J23" s="80">
        <v>0</v>
      </c>
      <c r="K23" s="81">
        <v>0</v>
      </c>
      <c r="L23" s="178">
        <v>0</v>
      </c>
      <c r="M23" s="80">
        <v>0</v>
      </c>
      <c r="N23" s="81">
        <v>0</v>
      </c>
      <c r="O23" s="178">
        <v>0</v>
      </c>
      <c r="P23" s="80">
        <v>0</v>
      </c>
      <c r="Q23" s="81">
        <v>0</v>
      </c>
      <c r="R23" s="82"/>
      <c r="S23" s="83"/>
      <c r="T23" s="227"/>
    </row>
    <row r="24" spans="2:41" x14ac:dyDescent="0.2">
      <c r="B24" s="76" t="s">
        <v>14</v>
      </c>
      <c r="C24" s="77"/>
      <c r="D24" s="84">
        <v>0</v>
      </c>
      <c r="E24" s="85">
        <v>0</v>
      </c>
      <c r="F24" s="86">
        <v>0</v>
      </c>
      <c r="G24" s="87">
        <v>0</v>
      </c>
      <c r="H24" s="85">
        <v>0</v>
      </c>
      <c r="I24" s="86">
        <v>0</v>
      </c>
      <c r="J24" s="87">
        <v>0</v>
      </c>
      <c r="K24" s="85">
        <v>0</v>
      </c>
      <c r="L24" s="86">
        <v>0</v>
      </c>
      <c r="M24" s="87">
        <v>0</v>
      </c>
      <c r="N24" s="85">
        <v>0</v>
      </c>
      <c r="O24" s="86">
        <v>0</v>
      </c>
      <c r="P24" s="87">
        <v>0</v>
      </c>
      <c r="Q24" s="85">
        <v>0</v>
      </c>
      <c r="R24" s="88"/>
      <c r="S24" s="83"/>
      <c r="T24" s="227"/>
      <c r="V24" s="89" t="s">
        <v>15</v>
      </c>
    </row>
    <row r="25" spans="2:41" x14ac:dyDescent="0.2">
      <c r="B25" s="90" t="s">
        <v>16</v>
      </c>
      <c r="C25" s="91"/>
      <c r="D25" s="92">
        <v>267616</v>
      </c>
      <c r="E25" s="93">
        <v>267616</v>
      </c>
      <c r="F25" s="94">
        <v>267616</v>
      </c>
      <c r="G25" s="236">
        <v>267616</v>
      </c>
      <c r="H25" s="237">
        <v>267616</v>
      </c>
      <c r="I25" s="94">
        <v>267616</v>
      </c>
      <c r="J25" s="236">
        <v>267616</v>
      </c>
      <c r="K25" s="237">
        <v>267616</v>
      </c>
      <c r="L25" s="94">
        <v>267616</v>
      </c>
      <c r="M25" s="236">
        <v>267616</v>
      </c>
      <c r="N25" s="237">
        <v>267616</v>
      </c>
      <c r="O25" s="94">
        <v>267616</v>
      </c>
      <c r="P25" s="236">
        <v>267616</v>
      </c>
      <c r="Q25" s="237">
        <v>267616</v>
      </c>
      <c r="R25" s="237">
        <v>267616</v>
      </c>
      <c r="S25" s="96"/>
      <c r="T25" s="228"/>
      <c r="V25" s="97" t="s">
        <v>25</v>
      </c>
    </row>
    <row r="26" spans="2:41" ht="13.5" thickBot="1" x14ac:dyDescent="0.25">
      <c r="B26" s="98" t="s">
        <v>17</v>
      </c>
      <c r="C26" s="99"/>
      <c r="D26" s="100">
        <f t="shared" ref="D26:E26" si="8">D25-D20-D23-D24</f>
        <v>88237.6</v>
      </c>
      <c r="E26" s="101">
        <f t="shared" si="8"/>
        <v>20060</v>
      </c>
      <c r="F26" s="102">
        <f t="shared" ref="F26:H26" si="9">F25-F20-F23-F24</f>
        <v>20060</v>
      </c>
      <c r="G26" s="103">
        <f t="shared" si="9"/>
        <v>20060</v>
      </c>
      <c r="H26" s="104">
        <f t="shared" si="9"/>
        <v>20060</v>
      </c>
      <c r="I26" s="102">
        <f t="shared" ref="I26:K26" si="10">I25-I20-I23-I24</f>
        <v>20060</v>
      </c>
      <c r="J26" s="103">
        <f t="shared" si="10"/>
        <v>20060</v>
      </c>
      <c r="K26" s="104">
        <f t="shared" si="10"/>
        <v>20060</v>
      </c>
      <c r="L26" s="102">
        <f t="shared" ref="L26:N26" si="11">L25-L20-L23-L24</f>
        <v>-7469</v>
      </c>
      <c r="M26" s="103">
        <f t="shared" si="11"/>
        <v>-7469</v>
      </c>
      <c r="N26" s="104">
        <f t="shared" si="11"/>
        <v>-7469</v>
      </c>
      <c r="O26" s="102">
        <f t="shared" ref="O26:Q26" si="12">O25-O20-O23-O24</f>
        <v>-7469</v>
      </c>
      <c r="P26" s="103">
        <f t="shared" si="12"/>
        <v>-7469</v>
      </c>
      <c r="Q26" s="104">
        <f t="shared" si="12"/>
        <v>-7469</v>
      </c>
      <c r="R26" s="104">
        <f t="shared" ref="R26" si="13">R25-R20-R23-R24</f>
        <v>-7469</v>
      </c>
      <c r="S26" s="208"/>
      <c r="T26" s="21"/>
    </row>
    <row r="27" spans="2:41" ht="13.5" customHeight="1" thickTop="1" x14ac:dyDescent="0.2">
      <c r="B27" s="105"/>
      <c r="C27" s="105"/>
      <c r="D27" s="106"/>
      <c r="E27" s="105"/>
      <c r="F27" s="107"/>
      <c r="G27" s="107"/>
      <c r="H27" s="107"/>
      <c r="I27" s="107"/>
      <c r="J27" s="107"/>
      <c r="K27" s="107"/>
      <c r="L27" s="107"/>
      <c r="M27" s="105"/>
      <c r="N27" s="105"/>
      <c r="O27" s="107"/>
      <c r="P27" s="105"/>
      <c r="Q27" s="105"/>
      <c r="R27" s="105"/>
      <c r="S27" s="105"/>
      <c r="T27" s="105"/>
      <c r="U27" s="105"/>
      <c r="W27" s="105"/>
    </row>
    <row r="28" spans="2:41" ht="13.5" customHeight="1" x14ac:dyDescent="0.2">
      <c r="B28" s="108"/>
      <c r="C28" s="108"/>
      <c r="D28" s="109"/>
      <c r="E28" s="109"/>
      <c r="F28" s="109"/>
      <c r="G28" s="109"/>
      <c r="H28" s="109"/>
      <c r="I28" s="183"/>
      <c r="J28" s="183"/>
      <c r="K28" s="183"/>
      <c r="L28" s="109"/>
      <c r="O28" s="266"/>
    </row>
    <row r="29" spans="2:41" ht="13.5" customHeight="1" x14ac:dyDescent="0.2">
      <c r="B29" s="108"/>
      <c r="C29" s="108"/>
      <c r="D29" s="1"/>
      <c r="E29" s="181"/>
      <c r="F29" s="1"/>
      <c r="G29" s="1"/>
      <c r="H29" s="1"/>
      <c r="I29" s="182"/>
      <c r="J29" s="182"/>
      <c r="K29" s="182"/>
      <c r="L29" s="1"/>
      <c r="O29" s="326"/>
    </row>
    <row r="30" spans="2:41" ht="13.5" customHeight="1" x14ac:dyDescent="0.2">
      <c r="B30" s="108"/>
      <c r="C30" s="108"/>
      <c r="D30" s="1"/>
      <c r="E30" s="1"/>
      <c r="F30" s="1"/>
      <c r="G30" s="1"/>
      <c r="H30" s="1"/>
      <c r="I30" s="182"/>
      <c r="J30" s="182"/>
      <c r="K30" s="182"/>
      <c r="L30" s="1"/>
      <c r="O30" s="326"/>
      <c r="X30" s="105"/>
      <c r="Y30" s="105"/>
    </row>
    <row r="31" spans="2:41" ht="13.5" customHeight="1" x14ac:dyDescent="0.2">
      <c r="B31" s="110"/>
      <c r="C31" s="110"/>
      <c r="D31" s="110"/>
      <c r="E31" s="11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</row>
    <row r="32" spans="2:41" ht="13.5" thickBot="1" x14ac:dyDescent="0.25">
      <c r="B32" s="110"/>
      <c r="C32" s="377" t="s">
        <v>18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7"/>
      <c r="U32" s="368"/>
      <c r="W32" s="276"/>
    </row>
    <row r="33" spans="1:42" ht="16.5" thickTop="1" x14ac:dyDescent="0.25">
      <c r="A33" s="105"/>
      <c r="B33" s="370" t="str">
        <f>B3</f>
        <v>UK Tier 1 Requests  - 2018</v>
      </c>
      <c r="C33" s="371"/>
      <c r="D33" s="371"/>
      <c r="E33" s="37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1"/>
      <c r="T33" s="369"/>
      <c r="U33" s="369"/>
      <c r="W33" s="4"/>
      <c r="AP33" s="105"/>
    </row>
    <row r="34" spans="1:42" s="105" customFormat="1" ht="16.5" thickBot="1" x14ac:dyDescent="0.3">
      <c r="A34"/>
      <c r="B34" s="373" t="s">
        <v>19</v>
      </c>
      <c r="C34" s="374"/>
      <c r="D34" s="374"/>
      <c r="E34" s="375"/>
      <c r="F34" s="6"/>
      <c r="G34" s="6"/>
      <c r="H34" s="6"/>
      <c r="I34" s="6"/>
      <c r="J34" s="6"/>
      <c r="K34" s="6"/>
      <c r="L34" s="184"/>
      <c r="M34" s="184"/>
      <c r="N34" s="184"/>
      <c r="O34" s="184"/>
      <c r="P34" s="184"/>
      <c r="Q34" s="184"/>
      <c r="R34" s="6"/>
      <c r="S34" s="112"/>
      <c r="T34" s="327"/>
      <c r="U34" s="303"/>
      <c r="V34"/>
      <c r="W34" s="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29" thickTop="1" thickBot="1" x14ac:dyDescent="0.25">
      <c r="B35" s="8"/>
      <c r="C35" s="114" t="s">
        <v>111</v>
      </c>
      <c r="D35" s="10" t="s">
        <v>112</v>
      </c>
      <c r="E35" s="11" t="s">
        <v>113</v>
      </c>
      <c r="F35" s="173">
        <v>43374</v>
      </c>
      <c r="G35" s="173">
        <v>43405</v>
      </c>
      <c r="H35" s="173">
        <v>43435</v>
      </c>
      <c r="I35" s="173">
        <v>43466</v>
      </c>
      <c r="J35" s="173">
        <v>43497</v>
      </c>
      <c r="K35" s="173">
        <v>43525</v>
      </c>
      <c r="L35" s="173">
        <v>43556</v>
      </c>
      <c r="M35" s="173">
        <v>43586</v>
      </c>
      <c r="N35" s="173">
        <v>43617</v>
      </c>
      <c r="O35" s="173">
        <v>43647</v>
      </c>
      <c r="P35" s="173">
        <v>43678</v>
      </c>
      <c r="Q35" s="173">
        <v>43709</v>
      </c>
      <c r="R35" s="344" t="s">
        <v>76</v>
      </c>
      <c r="S35" s="345" t="s">
        <v>93</v>
      </c>
      <c r="T35" s="347" t="s">
        <v>52</v>
      </c>
      <c r="U35" s="347" t="s">
        <v>75</v>
      </c>
      <c r="V35" s="348" t="s">
        <v>107</v>
      </c>
      <c r="Z35" t="s">
        <v>39</v>
      </c>
      <c r="AB35" s="204" t="s">
        <v>50</v>
      </c>
      <c r="AD35" t="s">
        <v>73</v>
      </c>
      <c r="AF35" s="310" t="s">
        <v>88</v>
      </c>
    </row>
    <row r="36" spans="1:42" ht="13.5" thickTop="1" x14ac:dyDescent="0.2">
      <c r="B36" s="15" t="s">
        <v>54</v>
      </c>
      <c r="C36" s="252">
        <v>544</v>
      </c>
      <c r="D36" s="209">
        <v>494</v>
      </c>
      <c r="E36" s="213">
        <v>638</v>
      </c>
      <c r="F36" s="214">
        <v>638</v>
      </c>
      <c r="G36" s="214">
        <v>638</v>
      </c>
      <c r="H36" s="215">
        <v>638</v>
      </c>
      <c r="I36" s="214">
        <v>638</v>
      </c>
      <c r="J36" s="214">
        <v>638</v>
      </c>
      <c r="K36" s="215">
        <v>638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5"/>
      <c r="S36" s="346">
        <v>638</v>
      </c>
      <c r="T36" s="349"/>
      <c r="U36" s="349"/>
      <c r="V36" s="350">
        <v>758</v>
      </c>
      <c r="Z36">
        <v>500</v>
      </c>
      <c r="AB36">
        <v>505</v>
      </c>
      <c r="AD36">
        <v>660</v>
      </c>
      <c r="AF36">
        <v>638</v>
      </c>
    </row>
    <row r="37" spans="1:42" x14ac:dyDescent="0.2">
      <c r="B37" s="15" t="s">
        <v>55</v>
      </c>
      <c r="C37" s="277">
        <v>100</v>
      </c>
      <c r="D37" s="209"/>
      <c r="E37" s="278"/>
      <c r="F37" s="214">
        <v>0</v>
      </c>
      <c r="G37" s="214">
        <v>0</v>
      </c>
      <c r="H37" s="279">
        <v>0</v>
      </c>
      <c r="I37" s="214">
        <v>0</v>
      </c>
      <c r="J37" s="214">
        <v>0</v>
      </c>
      <c r="K37" s="279">
        <v>0</v>
      </c>
      <c r="L37" s="214">
        <v>720</v>
      </c>
      <c r="M37" s="214">
        <v>720</v>
      </c>
      <c r="N37" s="279">
        <v>720</v>
      </c>
      <c r="O37" s="214">
        <v>720</v>
      </c>
      <c r="P37" s="214">
        <v>720</v>
      </c>
      <c r="Q37" s="279">
        <v>720</v>
      </c>
      <c r="R37" s="25"/>
      <c r="S37" s="346"/>
      <c r="T37" s="349"/>
      <c r="U37" s="349"/>
      <c r="V37" s="350"/>
    </row>
    <row r="38" spans="1:42" x14ac:dyDescent="0.2">
      <c r="B38" s="22" t="s">
        <v>56</v>
      </c>
      <c r="C38" s="253">
        <v>2376</v>
      </c>
      <c r="D38" s="209">
        <v>505</v>
      </c>
      <c r="E38" s="216">
        <v>8850</v>
      </c>
      <c r="F38" s="217">
        <v>0</v>
      </c>
      <c r="G38" s="217">
        <v>0</v>
      </c>
      <c r="H38" s="279">
        <v>0</v>
      </c>
      <c r="I38" s="217">
        <v>0</v>
      </c>
      <c r="J38" s="217">
        <v>0</v>
      </c>
      <c r="K38" s="279">
        <v>0</v>
      </c>
      <c r="L38" s="217">
        <v>0</v>
      </c>
      <c r="M38" s="217">
        <v>0</v>
      </c>
      <c r="N38" s="279">
        <v>0</v>
      </c>
      <c r="O38" s="217">
        <v>0</v>
      </c>
      <c r="P38" s="217">
        <v>0</v>
      </c>
      <c r="Q38" s="279">
        <v>0</v>
      </c>
      <c r="R38" s="25"/>
      <c r="S38" s="346">
        <v>8850</v>
      </c>
      <c r="T38" s="349"/>
      <c r="U38" s="349"/>
      <c r="V38" s="350">
        <v>11000</v>
      </c>
      <c r="Z38">
        <v>7125</v>
      </c>
      <c r="AB38">
        <v>7950</v>
      </c>
      <c r="AD38">
        <v>9250</v>
      </c>
      <c r="AF38">
        <v>8850</v>
      </c>
    </row>
    <row r="39" spans="1:42" ht="12" customHeight="1" x14ac:dyDescent="0.2">
      <c r="B39" s="22" t="s">
        <v>57</v>
      </c>
      <c r="C39" s="253">
        <v>5000</v>
      </c>
      <c r="D39" s="209">
        <v>5405</v>
      </c>
      <c r="E39" s="216"/>
      <c r="F39" s="217">
        <v>8500</v>
      </c>
      <c r="G39" s="217">
        <v>8500</v>
      </c>
      <c r="H39" s="218">
        <v>8500</v>
      </c>
      <c r="I39" s="217">
        <v>8500</v>
      </c>
      <c r="J39" s="217">
        <v>8500</v>
      </c>
      <c r="K39" s="218">
        <v>8500</v>
      </c>
      <c r="L39" s="217">
        <v>10450</v>
      </c>
      <c r="M39" s="217">
        <v>10450</v>
      </c>
      <c r="N39" s="218">
        <v>10450</v>
      </c>
      <c r="O39" s="217">
        <v>10450</v>
      </c>
      <c r="P39" s="217">
        <v>10450</v>
      </c>
      <c r="Q39" s="218">
        <v>10450</v>
      </c>
      <c r="R39" s="25">
        <f>0.95*S38</f>
        <v>8407.5</v>
      </c>
      <c r="S39" s="346"/>
      <c r="T39" s="349"/>
      <c r="U39" s="349"/>
      <c r="V39" s="350"/>
    </row>
    <row r="40" spans="1:42" x14ac:dyDescent="0.2">
      <c r="B40" s="22" t="s">
        <v>59</v>
      </c>
      <c r="C40" s="253">
        <v>2435</v>
      </c>
      <c r="D40" s="209">
        <v>637</v>
      </c>
      <c r="E40" s="216">
        <v>4784</v>
      </c>
      <c r="F40" s="217">
        <v>0</v>
      </c>
      <c r="G40" s="217">
        <v>0</v>
      </c>
      <c r="H40" s="218">
        <v>0</v>
      </c>
      <c r="I40" s="217">
        <v>0</v>
      </c>
      <c r="J40" s="217">
        <v>0</v>
      </c>
      <c r="K40" s="218">
        <v>0</v>
      </c>
      <c r="L40" s="217">
        <v>0</v>
      </c>
      <c r="M40" s="217">
        <v>0</v>
      </c>
      <c r="N40" s="218">
        <v>0</v>
      </c>
      <c r="O40" s="217">
        <v>0</v>
      </c>
      <c r="P40" s="217">
        <v>0</v>
      </c>
      <c r="Q40" s="218">
        <v>0</v>
      </c>
      <c r="R40" s="25"/>
      <c r="S40" s="346">
        <v>4784</v>
      </c>
      <c r="T40" s="349"/>
      <c r="U40" s="349"/>
      <c r="V40" s="350">
        <v>5440</v>
      </c>
      <c r="W40" s="14"/>
      <c r="X40" s="14"/>
      <c r="Y40" s="14"/>
      <c r="Z40">
        <v>3920</v>
      </c>
      <c r="AA40" s="14"/>
      <c r="AB40">
        <v>4304</v>
      </c>
      <c r="AD40">
        <v>5760</v>
      </c>
      <c r="AF40">
        <v>4784</v>
      </c>
    </row>
    <row r="41" spans="1:42" x14ac:dyDescent="0.2">
      <c r="B41" s="22" t="s">
        <v>58</v>
      </c>
      <c r="C41" s="253">
        <v>3000</v>
      </c>
      <c r="D41" s="209">
        <v>3172</v>
      </c>
      <c r="E41" s="280"/>
      <c r="F41" s="281">
        <v>4600</v>
      </c>
      <c r="G41" s="281">
        <v>4600</v>
      </c>
      <c r="H41" s="282">
        <v>4600</v>
      </c>
      <c r="I41" s="281">
        <v>4600</v>
      </c>
      <c r="J41" s="281">
        <v>4600</v>
      </c>
      <c r="K41" s="282">
        <v>4600</v>
      </c>
      <c r="L41" s="281">
        <v>5168</v>
      </c>
      <c r="M41" s="281">
        <v>5168</v>
      </c>
      <c r="N41" s="282">
        <v>5168</v>
      </c>
      <c r="O41" s="281">
        <v>5168</v>
      </c>
      <c r="P41" s="281">
        <v>5168</v>
      </c>
      <c r="Q41" s="282">
        <v>5168</v>
      </c>
      <c r="R41" s="25">
        <f>0.95*S40</f>
        <v>4544.8</v>
      </c>
      <c r="S41" s="346"/>
      <c r="T41" s="349"/>
      <c r="U41" s="349"/>
      <c r="V41" s="351"/>
      <c r="W41" s="14"/>
      <c r="X41" s="14"/>
      <c r="Y41" s="14"/>
      <c r="AA41" s="14"/>
    </row>
    <row r="42" spans="1:42" x14ac:dyDescent="0.2">
      <c r="B42" s="49" t="s">
        <v>61</v>
      </c>
      <c r="C42" s="283">
        <v>5176</v>
      </c>
      <c r="D42" s="284">
        <v>4266</v>
      </c>
      <c r="E42" s="280">
        <v>7317</v>
      </c>
      <c r="F42" s="321">
        <v>3000</v>
      </c>
      <c r="G42" s="321">
        <v>2000</v>
      </c>
      <c r="H42" s="322">
        <v>1000</v>
      </c>
      <c r="I42" s="281">
        <v>0</v>
      </c>
      <c r="J42" s="281">
        <v>0</v>
      </c>
      <c r="K42" s="282">
        <v>0</v>
      </c>
      <c r="L42" s="281">
        <v>0</v>
      </c>
      <c r="M42" s="281">
        <v>0</v>
      </c>
      <c r="N42" s="282">
        <v>0</v>
      </c>
      <c r="O42" s="281">
        <v>0</v>
      </c>
      <c r="P42" s="281">
        <v>0</v>
      </c>
      <c r="Q42" s="282">
        <v>0</v>
      </c>
      <c r="R42" s="25"/>
      <c r="S42" s="346">
        <v>7317</v>
      </c>
      <c r="T42" s="349"/>
      <c r="U42" s="349"/>
      <c r="V42" s="350">
        <v>8370</v>
      </c>
      <c r="W42" s="21"/>
      <c r="X42" s="21"/>
      <c r="Y42" s="21"/>
      <c r="Z42" s="222">
        <v>5310</v>
      </c>
      <c r="AA42" s="21"/>
      <c r="AB42" s="222">
        <v>6162</v>
      </c>
      <c r="AC42" s="14"/>
      <c r="AD42">
        <v>7740</v>
      </c>
      <c r="AF42">
        <v>7317</v>
      </c>
    </row>
    <row r="43" spans="1:42" ht="13.5" thickBot="1" x14ac:dyDescent="0.25">
      <c r="B43" s="288" t="s">
        <v>60</v>
      </c>
      <c r="C43" s="289">
        <v>2500</v>
      </c>
      <c r="D43" s="290">
        <v>999</v>
      </c>
      <c r="E43" s="291"/>
      <c r="F43" s="323">
        <v>4000</v>
      </c>
      <c r="G43" s="323">
        <v>5000</v>
      </c>
      <c r="H43" s="324">
        <v>6000</v>
      </c>
      <c r="I43" s="292">
        <v>7000</v>
      </c>
      <c r="J43" s="292">
        <v>7000</v>
      </c>
      <c r="K43" s="293">
        <v>7000</v>
      </c>
      <c r="L43" s="292">
        <v>7952</v>
      </c>
      <c r="M43" s="292">
        <v>7952</v>
      </c>
      <c r="N43" s="293">
        <v>7952</v>
      </c>
      <c r="O43" s="292">
        <v>7952</v>
      </c>
      <c r="P43" s="292">
        <v>7952</v>
      </c>
      <c r="Q43" s="293">
        <v>7952</v>
      </c>
      <c r="R43" s="25"/>
      <c r="S43" s="346"/>
      <c r="T43" s="349"/>
      <c r="U43" s="349"/>
      <c r="V43" s="350"/>
      <c r="AC43" s="21"/>
    </row>
    <row r="44" spans="1:42" ht="13.5" thickTop="1" x14ac:dyDescent="0.2">
      <c r="B44" s="287" t="s">
        <v>62</v>
      </c>
      <c r="C44" s="252">
        <f>SUM(C36:C37)</f>
        <v>644</v>
      </c>
      <c r="D44" s="252">
        <f t="shared" ref="D44:E44" si="14">SUM(D36:D37)</f>
        <v>494</v>
      </c>
      <c r="E44" s="308">
        <f t="shared" si="14"/>
        <v>638</v>
      </c>
      <c r="F44" s="285">
        <f t="shared" ref="F44:H44" si="15">SUM(F36:F37)</f>
        <v>638</v>
      </c>
      <c r="G44" s="285">
        <f t="shared" si="15"/>
        <v>638</v>
      </c>
      <c r="H44" s="286">
        <f t="shared" si="15"/>
        <v>638</v>
      </c>
      <c r="I44" s="285">
        <f t="shared" ref="I44:K44" si="16">SUM(I36:I37)</f>
        <v>638</v>
      </c>
      <c r="J44" s="285">
        <f t="shared" si="16"/>
        <v>638</v>
      </c>
      <c r="K44" s="286">
        <f t="shared" si="16"/>
        <v>638</v>
      </c>
      <c r="L44" s="285">
        <f t="shared" ref="L44:N44" si="17">SUM(L36:L37)</f>
        <v>720</v>
      </c>
      <c r="M44" s="285">
        <f t="shared" si="17"/>
        <v>720</v>
      </c>
      <c r="N44" s="286">
        <f t="shared" si="17"/>
        <v>720</v>
      </c>
      <c r="O44" s="285">
        <f t="shared" ref="O44:Q44" si="18">SUM(O36:O37)</f>
        <v>720</v>
      </c>
      <c r="P44" s="285">
        <f t="shared" si="18"/>
        <v>720</v>
      </c>
      <c r="Q44" s="286">
        <f t="shared" si="18"/>
        <v>720</v>
      </c>
      <c r="R44" s="25"/>
      <c r="S44" s="346"/>
      <c r="T44" s="349">
        <v>505</v>
      </c>
      <c r="U44" s="349">
        <f>T44*0.95</f>
        <v>479.75</v>
      </c>
      <c r="V44" s="350"/>
    </row>
    <row r="45" spans="1:42" x14ac:dyDescent="0.2">
      <c r="B45" s="22" t="s">
        <v>63</v>
      </c>
      <c r="C45" s="253">
        <f>SUM(C38:C39)</f>
        <v>7376</v>
      </c>
      <c r="D45" s="253">
        <f t="shared" ref="D45:E45" si="19">SUM(D38:D39)</f>
        <v>5910</v>
      </c>
      <c r="E45" s="309">
        <f t="shared" si="19"/>
        <v>8850</v>
      </c>
      <c r="F45" s="281">
        <f t="shared" ref="F45:H45" si="20">SUM(F38:F39)</f>
        <v>8500</v>
      </c>
      <c r="G45" s="281">
        <f t="shared" si="20"/>
        <v>8500</v>
      </c>
      <c r="H45" s="282">
        <f t="shared" si="20"/>
        <v>8500</v>
      </c>
      <c r="I45" s="281">
        <f t="shared" ref="I45:K45" si="21">SUM(I38:I39)</f>
        <v>8500</v>
      </c>
      <c r="J45" s="281">
        <f t="shared" si="21"/>
        <v>8500</v>
      </c>
      <c r="K45" s="282">
        <f t="shared" si="21"/>
        <v>8500</v>
      </c>
      <c r="L45" s="281">
        <f t="shared" ref="L45:N45" si="22">SUM(L38:L39)</f>
        <v>10450</v>
      </c>
      <c r="M45" s="281">
        <f t="shared" si="22"/>
        <v>10450</v>
      </c>
      <c r="N45" s="282">
        <f t="shared" si="22"/>
        <v>10450</v>
      </c>
      <c r="O45" s="281">
        <f t="shared" ref="O45:Q45" si="23">SUM(O38:O39)</f>
        <v>10450</v>
      </c>
      <c r="P45" s="281">
        <f t="shared" si="23"/>
        <v>10450</v>
      </c>
      <c r="Q45" s="282">
        <f t="shared" si="23"/>
        <v>10450</v>
      </c>
      <c r="R45" s="25"/>
      <c r="S45" s="346"/>
      <c r="T45" s="349">
        <v>7950</v>
      </c>
      <c r="U45" s="349">
        <f>T45*0.95</f>
        <v>7552.5</v>
      </c>
      <c r="V45" s="350"/>
      <c r="AB45" s="204"/>
    </row>
    <row r="46" spans="1:42" x14ac:dyDescent="0.2">
      <c r="B46" s="22" t="s">
        <v>64</v>
      </c>
      <c r="C46" s="253">
        <f>SUM(C40:C41)</f>
        <v>5435</v>
      </c>
      <c r="D46" s="253">
        <f t="shared" ref="D46:E46" si="24">SUM(D40:D41)</f>
        <v>3809</v>
      </c>
      <c r="E46" s="309">
        <f t="shared" si="24"/>
        <v>4784</v>
      </c>
      <c r="F46" s="281">
        <f t="shared" ref="F46:H46" si="25">SUM(F40:F41)</f>
        <v>4600</v>
      </c>
      <c r="G46" s="281">
        <f t="shared" si="25"/>
        <v>4600</v>
      </c>
      <c r="H46" s="282">
        <f t="shared" si="25"/>
        <v>4600</v>
      </c>
      <c r="I46" s="281">
        <f t="shared" ref="I46:K46" si="26">SUM(I40:I41)</f>
        <v>4600</v>
      </c>
      <c r="J46" s="281">
        <f t="shared" si="26"/>
        <v>4600</v>
      </c>
      <c r="K46" s="282">
        <f t="shared" si="26"/>
        <v>4600</v>
      </c>
      <c r="L46" s="281">
        <f t="shared" ref="L46:N46" si="27">SUM(L40:L41)</f>
        <v>5168</v>
      </c>
      <c r="M46" s="281">
        <f t="shared" si="27"/>
        <v>5168</v>
      </c>
      <c r="N46" s="282">
        <f t="shared" si="27"/>
        <v>5168</v>
      </c>
      <c r="O46" s="281">
        <f t="shared" ref="O46:Q46" si="28">SUM(O40:O41)</f>
        <v>5168</v>
      </c>
      <c r="P46" s="281">
        <f t="shared" si="28"/>
        <v>5168</v>
      </c>
      <c r="Q46" s="282">
        <f t="shared" si="28"/>
        <v>5168</v>
      </c>
      <c r="R46" s="25"/>
      <c r="S46" s="346"/>
      <c r="T46" s="349">
        <v>4304</v>
      </c>
      <c r="U46" s="349">
        <f>T46*0.95</f>
        <v>4088.7999999999997</v>
      </c>
      <c r="V46" s="350"/>
      <c r="W46" s="21"/>
      <c r="X46" s="21"/>
      <c r="Y46" s="21"/>
      <c r="Z46" s="21"/>
      <c r="AA46" s="21"/>
      <c r="AB46" s="21"/>
    </row>
    <row r="47" spans="1:42" x14ac:dyDescent="0.2">
      <c r="B47" s="22" t="s">
        <v>65</v>
      </c>
      <c r="C47" s="253">
        <f>SUM(C42:C43)</f>
        <v>7676</v>
      </c>
      <c r="D47" s="253">
        <f t="shared" ref="D47:E47" si="29">SUM(D42:D43)</f>
        <v>5265</v>
      </c>
      <c r="E47" s="309">
        <f t="shared" si="29"/>
        <v>7317</v>
      </c>
      <c r="F47" s="281">
        <f t="shared" ref="F47:H47" si="30">SUM(F42:F43)</f>
        <v>7000</v>
      </c>
      <c r="G47" s="281">
        <f t="shared" si="30"/>
        <v>7000</v>
      </c>
      <c r="H47" s="282">
        <f t="shared" si="30"/>
        <v>7000</v>
      </c>
      <c r="I47" s="281">
        <f t="shared" ref="I47:K47" si="31">SUM(I42:I43)</f>
        <v>7000</v>
      </c>
      <c r="J47" s="281">
        <f t="shared" si="31"/>
        <v>7000</v>
      </c>
      <c r="K47" s="282">
        <f t="shared" si="31"/>
        <v>7000</v>
      </c>
      <c r="L47" s="281">
        <f t="shared" ref="L47:N47" si="32">SUM(L42:L43)</f>
        <v>7952</v>
      </c>
      <c r="M47" s="281">
        <f t="shared" si="32"/>
        <v>7952</v>
      </c>
      <c r="N47" s="282">
        <f t="shared" si="32"/>
        <v>7952</v>
      </c>
      <c r="O47" s="281">
        <f t="shared" ref="O47:Q47" si="33">SUM(O42:O43)</f>
        <v>7952</v>
      </c>
      <c r="P47" s="281">
        <f t="shared" si="33"/>
        <v>7952</v>
      </c>
      <c r="Q47" s="282">
        <f t="shared" si="33"/>
        <v>7952</v>
      </c>
      <c r="R47" s="25"/>
      <c r="S47" s="346"/>
      <c r="T47" s="349">
        <v>6162</v>
      </c>
      <c r="U47" s="349">
        <f>T47*0.95</f>
        <v>5853.9</v>
      </c>
      <c r="V47" s="350"/>
      <c r="AJ47" s="21"/>
    </row>
    <row r="48" spans="1:42" x14ac:dyDescent="0.2">
      <c r="B48" s="15" t="s">
        <v>74</v>
      </c>
      <c r="C48" s="254"/>
      <c r="D48" s="17"/>
      <c r="E48" s="117">
        <v>0</v>
      </c>
      <c r="F48" s="294">
        <v>100</v>
      </c>
      <c r="G48" s="177">
        <v>100</v>
      </c>
      <c r="H48" s="295">
        <v>100</v>
      </c>
      <c r="I48" s="294">
        <v>100</v>
      </c>
      <c r="J48" s="177">
        <v>100</v>
      </c>
      <c r="K48" s="295">
        <v>100</v>
      </c>
      <c r="L48" s="294">
        <v>100</v>
      </c>
      <c r="M48" s="177">
        <v>100</v>
      </c>
      <c r="N48" s="295">
        <v>100</v>
      </c>
      <c r="O48" s="294">
        <v>100</v>
      </c>
      <c r="P48" s="177">
        <v>100</v>
      </c>
      <c r="Q48" s="295">
        <v>100</v>
      </c>
      <c r="R48" s="25"/>
      <c r="S48" s="346"/>
      <c r="T48" s="349"/>
      <c r="U48" s="349"/>
      <c r="V48" s="352" t="s">
        <v>20</v>
      </c>
      <c r="AJ48" s="21"/>
    </row>
    <row r="49" spans="1:39" ht="15.95" customHeight="1" x14ac:dyDescent="0.2">
      <c r="B49" s="15" t="s">
        <v>95</v>
      </c>
      <c r="C49" s="255"/>
      <c r="D49" s="17"/>
      <c r="E49" s="220"/>
      <c r="F49" s="307">
        <v>100</v>
      </c>
      <c r="G49" s="238">
        <v>100</v>
      </c>
      <c r="H49" s="295">
        <v>100</v>
      </c>
      <c r="I49" s="307">
        <v>100</v>
      </c>
      <c r="J49" s="238">
        <v>100</v>
      </c>
      <c r="K49" s="295">
        <v>100</v>
      </c>
      <c r="L49" s="307">
        <v>100</v>
      </c>
      <c r="M49" s="238">
        <v>100</v>
      </c>
      <c r="N49" s="295">
        <v>100</v>
      </c>
      <c r="O49" s="307">
        <v>100</v>
      </c>
      <c r="P49" s="238">
        <v>100</v>
      </c>
      <c r="Q49" s="295">
        <v>100</v>
      </c>
      <c r="R49" s="25"/>
      <c r="S49" s="346"/>
      <c r="T49" s="349"/>
      <c r="U49" s="349"/>
      <c r="V49" s="352" t="s">
        <v>85</v>
      </c>
      <c r="AJ49" s="21"/>
    </row>
    <row r="50" spans="1:39" ht="15.95" customHeight="1" x14ac:dyDescent="0.2">
      <c r="B50" s="15" t="s">
        <v>102</v>
      </c>
      <c r="C50" s="255"/>
      <c r="D50" s="17"/>
      <c r="E50" s="220"/>
      <c r="F50" s="307"/>
      <c r="G50" s="238"/>
      <c r="H50" s="295"/>
      <c r="I50" s="307"/>
      <c r="J50" s="238"/>
      <c r="K50" s="295"/>
      <c r="L50" s="307"/>
      <c r="M50" s="238"/>
      <c r="N50" s="295"/>
      <c r="O50" s="307"/>
      <c r="P50" s="238"/>
      <c r="Q50" s="295"/>
      <c r="R50" s="25"/>
      <c r="S50" s="346"/>
      <c r="T50" s="349"/>
      <c r="U50" s="349"/>
      <c r="V50" s="350"/>
      <c r="AJ50" s="21"/>
    </row>
    <row r="51" spans="1:39" ht="15.95" customHeight="1" x14ac:dyDescent="0.2">
      <c r="A51" s="14"/>
      <c r="B51" s="15" t="s">
        <v>77</v>
      </c>
      <c r="C51" s="255"/>
      <c r="D51" s="17"/>
      <c r="E51" s="220"/>
      <c r="F51" s="238">
        <v>100</v>
      </c>
      <c r="G51" s="238">
        <v>100</v>
      </c>
      <c r="H51" s="295">
        <v>100</v>
      </c>
      <c r="I51" s="238">
        <v>100</v>
      </c>
      <c r="J51" s="238">
        <v>100</v>
      </c>
      <c r="K51" s="295">
        <v>100</v>
      </c>
      <c r="L51" s="238">
        <v>100</v>
      </c>
      <c r="M51" s="238">
        <v>100</v>
      </c>
      <c r="N51" s="295">
        <v>100</v>
      </c>
      <c r="O51" s="238">
        <v>100</v>
      </c>
      <c r="P51" s="238">
        <v>100</v>
      </c>
      <c r="Q51" s="295">
        <v>100</v>
      </c>
      <c r="R51" s="25"/>
      <c r="S51" s="346"/>
      <c r="T51" s="349"/>
      <c r="U51" s="349"/>
      <c r="V51" s="350"/>
      <c r="AK51" s="14"/>
      <c r="AL51" s="14"/>
      <c r="AM51" s="14"/>
    </row>
    <row r="52" spans="1:39" ht="15.95" customHeight="1" x14ac:dyDescent="0.2">
      <c r="A52" s="14"/>
      <c r="B52" s="314" t="s">
        <v>94</v>
      </c>
      <c r="C52" s="255"/>
      <c r="D52" s="17"/>
      <c r="E52" s="220"/>
      <c r="F52" s="315">
        <v>2346</v>
      </c>
      <c r="G52" s="315">
        <v>2346</v>
      </c>
      <c r="H52" s="315">
        <v>2346</v>
      </c>
      <c r="I52" s="315">
        <v>2346</v>
      </c>
      <c r="J52" s="315">
        <v>2346</v>
      </c>
      <c r="K52" s="315">
        <v>2346</v>
      </c>
      <c r="L52" s="315">
        <v>2346</v>
      </c>
      <c r="M52" s="315">
        <v>2346</v>
      </c>
      <c r="N52" s="315">
        <v>2346</v>
      </c>
      <c r="O52" s="315">
        <v>2346</v>
      </c>
      <c r="P52" s="315">
        <v>2346</v>
      </c>
      <c r="Q52" s="315">
        <v>2346</v>
      </c>
      <c r="R52" s="25"/>
      <c r="S52" s="346"/>
      <c r="T52" s="349"/>
      <c r="U52" s="349"/>
      <c r="V52" s="350"/>
      <c r="AK52" s="14"/>
      <c r="AL52" s="14"/>
      <c r="AM52" s="14"/>
    </row>
    <row r="53" spans="1:39" s="14" customFormat="1" ht="15.95" customHeight="1" thickBot="1" x14ac:dyDescent="0.25">
      <c r="A53" s="21"/>
      <c r="B53" s="49" t="s">
        <v>78</v>
      </c>
      <c r="C53" s="256">
        <v>1281</v>
      </c>
      <c r="D53" s="17">
        <v>685</v>
      </c>
      <c r="E53" s="118">
        <v>1281</v>
      </c>
      <c r="F53" s="120">
        <v>1281</v>
      </c>
      <c r="G53" s="119">
        <v>1281</v>
      </c>
      <c r="H53" s="121">
        <v>1281</v>
      </c>
      <c r="I53" s="120">
        <v>1281</v>
      </c>
      <c r="J53" s="119">
        <v>1281</v>
      </c>
      <c r="K53" s="121">
        <v>1281</v>
      </c>
      <c r="L53" s="120">
        <v>1278</v>
      </c>
      <c r="M53" s="119">
        <v>1278</v>
      </c>
      <c r="N53" s="121">
        <v>1278</v>
      </c>
      <c r="O53" s="120">
        <v>1278</v>
      </c>
      <c r="P53" s="119">
        <v>1278</v>
      </c>
      <c r="Q53" s="121">
        <v>1278</v>
      </c>
      <c r="R53" s="25"/>
      <c r="S53" s="346"/>
      <c r="T53" s="349"/>
      <c r="U53" s="349">
        <f>SUM(T44:T47)*0.05</f>
        <v>946.05000000000007</v>
      </c>
      <c r="V53" s="350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 s="21"/>
      <c r="AL53" s="21"/>
      <c r="AM53" s="21"/>
    </row>
    <row r="54" spans="1:39" s="21" customFormat="1" ht="13.5" thickTop="1" x14ac:dyDescent="0.2">
      <c r="A54"/>
      <c r="B54" s="122" t="s">
        <v>70</v>
      </c>
      <c r="C54" s="257">
        <f>C36+C38+C40+C42+C53</f>
        <v>11812</v>
      </c>
      <c r="D54" s="211">
        <f t="shared" ref="D54:E54" si="34">D36+D38+D40+D42+D53</f>
        <v>6587</v>
      </c>
      <c r="E54" s="60">
        <f t="shared" si="34"/>
        <v>22870</v>
      </c>
      <c r="F54" s="124">
        <f>F36+F38+F40+F42+F53</f>
        <v>4919</v>
      </c>
      <c r="G54" s="125">
        <f t="shared" ref="G54:H54" si="35">G36+G38+G40+G42+G53</f>
        <v>3919</v>
      </c>
      <c r="H54" s="126">
        <f t="shared" si="35"/>
        <v>2919</v>
      </c>
      <c r="I54" s="124">
        <f t="shared" ref="I54:K54" si="36">I36+I38+I40+I42+I53</f>
        <v>1919</v>
      </c>
      <c r="J54" s="125">
        <f t="shared" si="36"/>
        <v>1919</v>
      </c>
      <c r="K54" s="126">
        <f t="shared" si="36"/>
        <v>1919</v>
      </c>
      <c r="L54" s="124">
        <f t="shared" ref="L54:N54" si="37">L36+L38+L40+L42+L53</f>
        <v>1278</v>
      </c>
      <c r="M54" s="125">
        <f t="shared" si="37"/>
        <v>1278</v>
      </c>
      <c r="N54" s="126">
        <f t="shared" si="37"/>
        <v>1278</v>
      </c>
      <c r="O54" s="124">
        <f t="shared" ref="O54:Q54" si="38">O36+O38+O40+O42+O53</f>
        <v>1278</v>
      </c>
      <c r="P54" s="125">
        <f t="shared" si="38"/>
        <v>1278</v>
      </c>
      <c r="Q54" s="126">
        <f t="shared" si="38"/>
        <v>1278</v>
      </c>
      <c r="R54" s="25"/>
      <c r="S54" s="346"/>
      <c r="T54" s="353"/>
      <c r="U54" s="353"/>
      <c r="V54" s="35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2">
      <c r="B55" s="196" t="s">
        <v>49</v>
      </c>
      <c r="C55" s="69">
        <f t="shared" ref="C55:E55" si="39">SUM(C36:C42)</f>
        <v>18631</v>
      </c>
      <c r="D55" s="212">
        <f t="shared" si="39"/>
        <v>14479</v>
      </c>
      <c r="E55" s="147">
        <f t="shared" si="39"/>
        <v>21589</v>
      </c>
      <c r="F55" s="127">
        <f t="shared" ref="F55:G55" si="40">SUM(F36:F43)</f>
        <v>20738</v>
      </c>
      <c r="G55" s="128">
        <f t="shared" si="40"/>
        <v>20738</v>
      </c>
      <c r="H55" s="129">
        <f>SUM(H36:H43)</f>
        <v>20738</v>
      </c>
      <c r="I55" s="127">
        <f t="shared" ref="I55:J55" si="41">SUM(I36:I43)</f>
        <v>20738</v>
      </c>
      <c r="J55" s="128">
        <f t="shared" si="41"/>
        <v>20738</v>
      </c>
      <c r="K55" s="129">
        <f>SUM(K36:K43)</f>
        <v>20738</v>
      </c>
      <c r="L55" s="127">
        <f t="shared" ref="L55:M55" si="42">SUM(L36:L43)</f>
        <v>24290</v>
      </c>
      <c r="M55" s="128">
        <f t="shared" si="42"/>
        <v>24290</v>
      </c>
      <c r="N55" s="129">
        <f>SUM(N36:N43)</f>
        <v>24290</v>
      </c>
      <c r="O55" s="127">
        <f t="shared" ref="O55:P55" si="43">SUM(O36:O43)</f>
        <v>24290</v>
      </c>
      <c r="P55" s="128">
        <f t="shared" si="43"/>
        <v>24290</v>
      </c>
      <c r="Q55" s="129">
        <f>SUM(Q36:Q43)</f>
        <v>24290</v>
      </c>
      <c r="R55" s="25"/>
      <c r="S55" s="346">
        <f>SUM(S36:S42)</f>
        <v>21589</v>
      </c>
      <c r="T55" s="349">
        <f>SUM(T44:T48)</f>
        <v>18921</v>
      </c>
      <c r="U55" s="349">
        <f>SUM(U44:U53)</f>
        <v>18920.999999999996</v>
      </c>
      <c r="V55" s="350">
        <f>SUM(V36:V42)</f>
        <v>25568</v>
      </c>
    </row>
    <row r="56" spans="1:39" x14ac:dyDescent="0.2">
      <c r="A56" s="21"/>
      <c r="B56" s="130"/>
      <c r="C56" s="258"/>
      <c r="D56" s="131"/>
      <c r="E56" s="132"/>
      <c r="F56" s="74"/>
      <c r="G56" s="73"/>
      <c r="H56" s="25"/>
      <c r="I56" s="74"/>
      <c r="J56" s="73"/>
      <c r="K56" s="25"/>
      <c r="L56" s="74"/>
      <c r="M56" s="73"/>
      <c r="N56" s="25"/>
      <c r="O56" s="74"/>
      <c r="P56" s="73"/>
      <c r="Q56" s="25"/>
      <c r="R56" s="137" t="s">
        <v>15</v>
      </c>
      <c r="S56" s="222"/>
      <c r="AK56" s="21"/>
      <c r="AL56" s="21"/>
      <c r="AM56" s="21"/>
    </row>
    <row r="57" spans="1:39" s="21" customFormat="1" x14ac:dyDescent="0.2">
      <c r="B57" s="296"/>
      <c r="C57" s="297"/>
      <c r="D57" s="298"/>
      <c r="E57" s="299"/>
      <c r="F57" s="300"/>
      <c r="G57" s="301"/>
      <c r="H57" s="302"/>
      <c r="I57" s="300"/>
      <c r="J57" s="301"/>
      <c r="K57" s="302"/>
      <c r="L57" s="300"/>
      <c r="M57" s="301"/>
      <c r="N57" s="302"/>
      <c r="O57" s="300"/>
      <c r="P57" s="301"/>
      <c r="Q57" s="302"/>
      <c r="R57" s="13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9" s="21" customFormat="1" x14ac:dyDescent="0.2">
      <c r="A58"/>
      <c r="B58" s="76"/>
      <c r="C58" s="259"/>
      <c r="D58" s="241"/>
      <c r="E58" s="134"/>
      <c r="F58" s="133"/>
      <c r="G58" s="135"/>
      <c r="H58" s="136"/>
      <c r="I58" s="133"/>
      <c r="J58" s="135"/>
      <c r="K58" s="136"/>
      <c r="L58" s="133"/>
      <c r="M58" s="135"/>
      <c r="N58" s="136"/>
      <c r="O58" s="133"/>
      <c r="P58" s="135"/>
      <c r="Q58" s="136"/>
      <c r="R58" s="9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x14ac:dyDescent="0.2">
      <c r="B59" s="90" t="s">
        <v>68</v>
      </c>
      <c r="C59" s="260">
        <v>21828</v>
      </c>
      <c r="D59" s="92">
        <v>21828</v>
      </c>
      <c r="E59" s="93">
        <v>21828</v>
      </c>
      <c r="F59" s="305">
        <v>4730</v>
      </c>
      <c r="G59" s="305">
        <v>4730</v>
      </c>
      <c r="H59" s="305">
        <v>4730</v>
      </c>
      <c r="I59" s="305">
        <v>4730</v>
      </c>
      <c r="J59" s="305">
        <v>4730</v>
      </c>
      <c r="K59" s="305">
        <v>4730</v>
      </c>
      <c r="L59" s="305">
        <v>4730</v>
      </c>
      <c r="M59" s="305">
        <v>4730</v>
      </c>
      <c r="N59" s="305">
        <v>4730</v>
      </c>
      <c r="O59" s="305">
        <v>4730</v>
      </c>
      <c r="P59" s="305">
        <v>4730</v>
      </c>
      <c r="Q59" s="305">
        <v>4730</v>
      </c>
      <c r="R59" s="97" t="s">
        <v>83</v>
      </c>
    </row>
    <row r="60" spans="1:39" ht="13.5" thickBot="1" x14ac:dyDescent="0.25">
      <c r="B60" s="98" t="s">
        <v>69</v>
      </c>
      <c r="C60" s="138">
        <f>C59-C54-C58</f>
        <v>10016</v>
      </c>
      <c r="D60" s="242">
        <f t="shared" ref="D60:E60" si="44">D59-D54-D58</f>
        <v>15241</v>
      </c>
      <c r="E60" s="139">
        <f t="shared" si="44"/>
        <v>-1042</v>
      </c>
      <c r="F60" s="138">
        <f t="shared" ref="F60:H60" si="45">F59-F54-F58</f>
        <v>-189</v>
      </c>
      <c r="G60" s="140">
        <f t="shared" si="45"/>
        <v>811</v>
      </c>
      <c r="H60" s="139">
        <f t="shared" si="45"/>
        <v>1811</v>
      </c>
      <c r="I60" s="138">
        <f t="shared" ref="I60:K60" si="46">I59-I54-I58</f>
        <v>2811</v>
      </c>
      <c r="J60" s="140">
        <f t="shared" si="46"/>
        <v>2811</v>
      </c>
      <c r="K60" s="139">
        <f t="shared" si="46"/>
        <v>2811</v>
      </c>
      <c r="L60" s="138">
        <f t="shared" ref="L60:N60" si="47">L59-L54-L58</f>
        <v>3452</v>
      </c>
      <c r="M60" s="140">
        <f t="shared" si="47"/>
        <v>3452</v>
      </c>
      <c r="N60" s="139">
        <f t="shared" si="47"/>
        <v>3452</v>
      </c>
      <c r="O60" s="138">
        <f t="shared" ref="O60:Q60" si="48">O59-O54-O58</f>
        <v>3452</v>
      </c>
      <c r="P60" s="140">
        <f t="shared" si="48"/>
        <v>3452</v>
      </c>
      <c r="Q60" s="139">
        <f t="shared" si="48"/>
        <v>3452</v>
      </c>
    </row>
    <row r="61" spans="1:39" ht="13.5" thickTop="1" x14ac:dyDescent="0.2">
      <c r="B61" s="239" t="s">
        <v>96</v>
      </c>
      <c r="C61" s="243"/>
      <c r="D61" s="244"/>
      <c r="E61" s="240"/>
      <c r="F61" s="263">
        <f t="shared" ref="F61:H61" si="49">F37+F39+F41+F43+SUM(F48:F52)</f>
        <v>19746</v>
      </c>
      <c r="G61" s="263">
        <f t="shared" si="49"/>
        <v>20746</v>
      </c>
      <c r="H61" s="263">
        <f t="shared" si="49"/>
        <v>21746</v>
      </c>
      <c r="I61" s="263">
        <f t="shared" ref="I61:K61" si="50">I37+I39+I41+I43+SUM(I48:I52)</f>
        <v>22746</v>
      </c>
      <c r="J61" s="263">
        <f t="shared" si="50"/>
        <v>22746</v>
      </c>
      <c r="K61" s="263">
        <f t="shared" si="50"/>
        <v>22746</v>
      </c>
      <c r="L61" s="263">
        <f t="shared" ref="L61:N61" si="51">L37+L39+L41+L43+SUM(L48:L52)</f>
        <v>26936</v>
      </c>
      <c r="M61" s="263">
        <f t="shared" si="51"/>
        <v>26936</v>
      </c>
      <c r="N61" s="263">
        <f t="shared" si="51"/>
        <v>26936</v>
      </c>
      <c r="O61" s="263">
        <f t="shared" ref="O61:Q61" si="52">O37+O39+O41+O43+SUM(O48:O52)</f>
        <v>26936</v>
      </c>
      <c r="P61" s="263">
        <f t="shared" si="52"/>
        <v>26936</v>
      </c>
      <c r="Q61" s="263">
        <f t="shared" si="52"/>
        <v>26936</v>
      </c>
    </row>
    <row r="62" spans="1:39" x14ac:dyDescent="0.2">
      <c r="B62" s="76"/>
      <c r="C62" s="246"/>
      <c r="D62" s="245"/>
      <c r="E62" s="261"/>
      <c r="F62" s="241"/>
      <c r="G62" s="135"/>
      <c r="H62" s="136"/>
      <c r="I62" s="241"/>
      <c r="J62" s="135"/>
      <c r="K62" s="136"/>
      <c r="L62" s="241"/>
      <c r="M62" s="135"/>
      <c r="N62" s="136"/>
      <c r="O62" s="241"/>
      <c r="P62" s="135"/>
      <c r="Q62" s="136"/>
    </row>
    <row r="63" spans="1:39" x14ac:dyDescent="0.2">
      <c r="B63" s="90" t="s">
        <v>66</v>
      </c>
      <c r="C63" s="246"/>
      <c r="D63" s="245"/>
      <c r="E63" s="261"/>
      <c r="F63" s="306">
        <v>31088</v>
      </c>
      <c r="G63" s="306">
        <v>31088</v>
      </c>
      <c r="H63" s="306">
        <v>31088</v>
      </c>
      <c r="I63" s="306">
        <v>31088</v>
      </c>
      <c r="J63" s="306">
        <v>31088</v>
      </c>
      <c r="K63" s="306">
        <v>31088</v>
      </c>
      <c r="L63" s="306">
        <v>31088</v>
      </c>
      <c r="M63" s="306">
        <v>31088</v>
      </c>
      <c r="N63" s="306">
        <v>31088</v>
      </c>
      <c r="O63" s="306">
        <v>31088</v>
      </c>
      <c r="P63" s="306">
        <v>31088</v>
      </c>
      <c r="Q63" s="306">
        <v>31088</v>
      </c>
      <c r="R63" s="97" t="s">
        <v>83</v>
      </c>
    </row>
    <row r="64" spans="1:39" ht="13.5" thickBot="1" x14ac:dyDescent="0.25">
      <c r="B64" s="98" t="s">
        <v>67</v>
      </c>
      <c r="C64" s="247"/>
      <c r="D64" s="248"/>
      <c r="E64" s="262"/>
      <c r="F64" s="138">
        <f t="shared" ref="F64:H64" si="53">F63-F61-F62</f>
        <v>11342</v>
      </c>
      <c r="G64" s="140">
        <f t="shared" si="53"/>
        <v>10342</v>
      </c>
      <c r="H64" s="139">
        <f t="shared" si="53"/>
        <v>9342</v>
      </c>
      <c r="I64" s="138">
        <f t="shared" ref="I64:K64" si="54">I63-I61-I62</f>
        <v>8342</v>
      </c>
      <c r="J64" s="140">
        <f t="shared" si="54"/>
        <v>8342</v>
      </c>
      <c r="K64" s="139">
        <f t="shared" si="54"/>
        <v>8342</v>
      </c>
      <c r="L64" s="138">
        <f t="shared" ref="L64:N64" si="55">L63-L61-L62</f>
        <v>4152</v>
      </c>
      <c r="M64" s="140">
        <f t="shared" si="55"/>
        <v>4152</v>
      </c>
      <c r="N64" s="139">
        <f t="shared" si="55"/>
        <v>4152</v>
      </c>
      <c r="O64" s="138">
        <f t="shared" ref="O64:Q64" si="56">O63-O61-O62</f>
        <v>4152</v>
      </c>
      <c r="P64" s="140">
        <f t="shared" si="56"/>
        <v>4152</v>
      </c>
      <c r="Q64" s="139">
        <f t="shared" si="56"/>
        <v>4152</v>
      </c>
    </row>
    <row r="65" spans="2:33" ht="14.25" thickTop="1" thickBot="1" x14ac:dyDescent="0.25">
      <c r="B65" s="98" t="s">
        <v>53</v>
      </c>
      <c r="C65" s="247"/>
      <c r="D65" s="248"/>
      <c r="E65" s="262"/>
      <c r="F65" s="138">
        <f t="shared" ref="F65:H65" si="57">F59+F63</f>
        <v>35818</v>
      </c>
      <c r="G65" s="140">
        <f t="shared" si="57"/>
        <v>35818</v>
      </c>
      <c r="H65" s="139">
        <f t="shared" si="57"/>
        <v>35818</v>
      </c>
      <c r="I65" s="138">
        <f t="shared" ref="I65:K65" si="58">I59+I63</f>
        <v>35818</v>
      </c>
      <c r="J65" s="140">
        <f t="shared" si="58"/>
        <v>35818</v>
      </c>
      <c r="K65" s="139">
        <f t="shared" si="58"/>
        <v>35818</v>
      </c>
      <c r="L65" s="138">
        <f t="shared" ref="L65:N65" si="59">L59+L63</f>
        <v>35818</v>
      </c>
      <c r="M65" s="140">
        <f t="shared" si="59"/>
        <v>35818</v>
      </c>
      <c r="N65" s="139">
        <f t="shared" si="59"/>
        <v>35818</v>
      </c>
      <c r="O65" s="138">
        <f t="shared" ref="O65:Q65" si="60">O59+O63</f>
        <v>35818</v>
      </c>
      <c r="P65" s="140">
        <f t="shared" si="60"/>
        <v>35818</v>
      </c>
      <c r="Q65" s="139">
        <f t="shared" si="60"/>
        <v>35818</v>
      </c>
    </row>
    <row r="66" spans="2:33" ht="13.5" thickTop="1" x14ac:dyDescent="0.2">
      <c r="B66" s="141" t="s">
        <v>71</v>
      </c>
      <c r="C66" s="141"/>
      <c r="D66" s="142"/>
      <c r="E66" s="143"/>
      <c r="F66" s="304">
        <f t="shared" ref="F66:N66" si="61">(F59+F63)-(F54+F61)</f>
        <v>11153</v>
      </c>
      <c r="G66" s="304">
        <f t="shared" si="61"/>
        <v>11153</v>
      </c>
      <c r="H66" s="304">
        <f t="shared" si="61"/>
        <v>11153</v>
      </c>
      <c r="I66" s="304">
        <f t="shared" si="61"/>
        <v>11153</v>
      </c>
      <c r="J66" s="304">
        <f t="shared" si="61"/>
        <v>11153</v>
      </c>
      <c r="K66" s="304">
        <f t="shared" si="61"/>
        <v>11153</v>
      </c>
      <c r="L66" s="304">
        <f t="shared" si="61"/>
        <v>7604</v>
      </c>
      <c r="M66" s="304">
        <f t="shared" si="61"/>
        <v>7604</v>
      </c>
      <c r="N66" s="304">
        <f t="shared" si="61"/>
        <v>7604</v>
      </c>
      <c r="O66" s="304">
        <f t="shared" ref="O66:Q66" si="62">(O59+O63)-(O54+O61)</f>
        <v>7604</v>
      </c>
      <c r="P66" s="304">
        <f t="shared" si="62"/>
        <v>7604</v>
      </c>
      <c r="Q66" s="304">
        <f t="shared" si="62"/>
        <v>7604</v>
      </c>
    </row>
    <row r="67" spans="2:33" x14ac:dyDescent="0.2">
      <c r="B67" s="141"/>
      <c r="C67" s="141"/>
      <c r="D67" s="142"/>
      <c r="E67" s="14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33" x14ac:dyDescent="0.2">
      <c r="B68" s="141"/>
      <c r="C68" s="141"/>
      <c r="D68" s="142"/>
      <c r="E68" s="143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2:33" x14ac:dyDescent="0.2">
      <c r="B69" s="141"/>
      <c r="C69" s="141"/>
      <c r="D69" s="142"/>
      <c r="E69" s="143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2:33" x14ac:dyDescent="0.2">
      <c r="B70" s="141"/>
      <c r="C70" s="141"/>
      <c r="D70" s="142"/>
      <c r="E70" s="14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2:33" x14ac:dyDescent="0.2"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83"/>
      <c r="M71" s="183"/>
      <c r="N71" s="183"/>
      <c r="O71" s="266"/>
      <c r="P71" s="266"/>
      <c r="Q71" s="266"/>
      <c r="R71" s="109"/>
    </row>
    <row r="72" spans="2:33" x14ac:dyDescent="0.2">
      <c r="B72" s="108"/>
      <c r="C72" s="1"/>
      <c r="D72" s="1"/>
      <c r="E72" s="1"/>
      <c r="F72" s="1"/>
      <c r="G72" s="1"/>
      <c r="H72" s="1"/>
      <c r="I72" s="1"/>
      <c r="J72" s="1"/>
      <c r="K72" s="1"/>
      <c r="L72" s="182"/>
      <c r="M72" s="182"/>
      <c r="N72" s="182"/>
      <c r="O72" s="326"/>
      <c r="P72" s="326"/>
      <c r="Q72" s="326"/>
      <c r="R72" s="1"/>
    </row>
    <row r="73" spans="2:33" x14ac:dyDescent="0.2"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83"/>
      <c r="M73" s="183"/>
      <c r="N73" s="183"/>
      <c r="O73" s="266"/>
      <c r="P73" s="266"/>
      <c r="Q73" s="266"/>
      <c r="R73" s="109"/>
    </row>
    <row r="74" spans="2:33" x14ac:dyDescent="0.2"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83"/>
      <c r="M74" s="183"/>
      <c r="N74" s="183"/>
      <c r="O74" s="266"/>
      <c r="P74" s="266"/>
      <c r="Q74" s="266"/>
      <c r="R74" s="109"/>
    </row>
    <row r="75" spans="2:33" x14ac:dyDescent="0.2"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83"/>
      <c r="M75" s="183"/>
      <c r="N75" s="183"/>
      <c r="O75" s="266"/>
      <c r="P75" s="266"/>
      <c r="Q75" s="266"/>
      <c r="R75" s="109"/>
    </row>
    <row r="76" spans="2:33" ht="13.5" thickBot="1" x14ac:dyDescent="0.25">
      <c r="B76" s="110"/>
      <c r="C76" s="264" t="s">
        <v>18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328"/>
      <c r="P76" s="328"/>
      <c r="Q76" s="328"/>
      <c r="R76" s="264"/>
      <c r="S76" s="264"/>
      <c r="T76" s="249"/>
      <c r="U76" s="250"/>
    </row>
    <row r="77" spans="2:33" ht="16.5" thickTop="1" x14ac:dyDescent="0.25">
      <c r="B77" s="370" t="str">
        <f>B3</f>
        <v>UK Tier 1 Requests  - 2018</v>
      </c>
      <c r="C77" s="371"/>
      <c r="D77" s="371"/>
      <c r="E77" s="376"/>
      <c r="F77" s="4"/>
      <c r="G77" s="4"/>
      <c r="H77" s="4"/>
      <c r="I77" s="4"/>
      <c r="J77" s="4"/>
      <c r="K77" s="4"/>
      <c r="L77" s="4"/>
      <c r="M77" s="251"/>
      <c r="N77" s="251"/>
      <c r="O77" s="4"/>
      <c r="P77" s="327"/>
      <c r="Q77" s="327"/>
      <c r="R77" s="224"/>
    </row>
    <row r="78" spans="2:33" ht="16.5" thickBot="1" x14ac:dyDescent="0.3">
      <c r="B78" s="373" t="s">
        <v>21</v>
      </c>
      <c r="C78" s="374"/>
      <c r="D78" s="374"/>
      <c r="E78" s="375"/>
      <c r="F78" s="6"/>
      <c r="G78" s="6"/>
      <c r="H78" s="6"/>
      <c r="I78" s="184"/>
      <c r="J78" s="184"/>
      <c r="K78" s="184"/>
      <c r="L78" s="6"/>
      <c r="M78" s="113"/>
      <c r="N78" s="113"/>
      <c r="O78" s="184"/>
      <c r="P78" s="113"/>
      <c r="Q78" s="113"/>
      <c r="R78" s="224"/>
    </row>
    <row r="79" spans="2:33" ht="52.5" thickTop="1" thickBot="1" x14ac:dyDescent="0.25">
      <c r="B79" s="8"/>
      <c r="C79" s="144"/>
      <c r="D79" s="10" t="s">
        <v>109</v>
      </c>
      <c r="E79" s="11" t="s">
        <v>101</v>
      </c>
      <c r="F79" s="185">
        <v>43374</v>
      </c>
      <c r="G79" s="185">
        <v>43405</v>
      </c>
      <c r="H79" s="185">
        <v>43435</v>
      </c>
      <c r="I79" s="185">
        <v>43466</v>
      </c>
      <c r="J79" s="185">
        <v>43497</v>
      </c>
      <c r="K79" s="185">
        <v>43525</v>
      </c>
      <c r="L79" s="185">
        <v>43556</v>
      </c>
      <c r="M79" s="185">
        <v>43586</v>
      </c>
      <c r="N79" s="185">
        <v>43617</v>
      </c>
      <c r="O79" s="185">
        <v>43647</v>
      </c>
      <c r="P79" s="185">
        <v>43678</v>
      </c>
      <c r="Q79" s="185">
        <v>43709</v>
      </c>
      <c r="R79" s="359" t="s">
        <v>103</v>
      </c>
      <c r="S79" s="361" t="s">
        <v>89</v>
      </c>
      <c r="T79" s="360" t="s">
        <v>107</v>
      </c>
      <c r="V79" s="14"/>
      <c r="W79" s="358"/>
      <c r="Y79" t="s">
        <v>32</v>
      </c>
      <c r="AC79" s="14" t="s">
        <v>39</v>
      </c>
      <c r="AE79" s="204" t="s">
        <v>50</v>
      </c>
      <c r="AF79" t="s">
        <v>80</v>
      </c>
      <c r="AG79" t="s">
        <v>90</v>
      </c>
    </row>
    <row r="80" spans="2:33" ht="91.5" thickTop="1" thickBot="1" x14ac:dyDescent="0.25">
      <c r="B80" s="15" t="s">
        <v>1</v>
      </c>
      <c r="C80" s="16"/>
      <c r="D80" s="17">
        <v>882</v>
      </c>
      <c r="E80" s="145">
        <v>870</v>
      </c>
      <c r="F80" s="175">
        <v>870</v>
      </c>
      <c r="G80" s="146">
        <v>870</v>
      </c>
      <c r="H80" s="146">
        <v>870</v>
      </c>
      <c r="I80" s="175">
        <v>870</v>
      </c>
      <c r="J80" s="146">
        <v>870</v>
      </c>
      <c r="K80" s="146">
        <v>870</v>
      </c>
      <c r="L80" s="175">
        <v>870</v>
      </c>
      <c r="M80" s="146">
        <v>870</v>
      </c>
      <c r="N80" s="146">
        <v>870</v>
      </c>
      <c r="O80" s="175">
        <v>870</v>
      </c>
      <c r="P80" s="146">
        <v>870</v>
      </c>
      <c r="Q80" s="146">
        <v>870</v>
      </c>
      <c r="R80" s="329">
        <v>870</v>
      </c>
      <c r="S80" s="341">
        <v>818</v>
      </c>
      <c r="T80" s="362">
        <v>754</v>
      </c>
      <c r="U80" s="311" t="s">
        <v>34</v>
      </c>
      <c r="V80" s="21"/>
      <c r="W80" s="186"/>
      <c r="AC80" s="21">
        <v>568</v>
      </c>
      <c r="AE80">
        <v>635.20000000000005</v>
      </c>
      <c r="AF80">
        <v>798</v>
      </c>
      <c r="AG80">
        <v>818</v>
      </c>
    </row>
    <row r="81" spans="2:33" ht="13.5" thickTop="1" x14ac:dyDescent="0.2">
      <c r="B81" s="22" t="s">
        <v>2</v>
      </c>
      <c r="C81" s="23"/>
      <c r="D81" s="17">
        <v>14868</v>
      </c>
      <c r="E81" s="115">
        <v>24375</v>
      </c>
      <c r="F81" s="316">
        <v>15000</v>
      </c>
      <c r="G81" s="317">
        <v>15000</v>
      </c>
      <c r="H81" s="317">
        <v>15000</v>
      </c>
      <c r="I81" s="316">
        <v>15000</v>
      </c>
      <c r="J81" s="317">
        <v>15000</v>
      </c>
      <c r="K81" s="317">
        <v>15000</v>
      </c>
      <c r="L81" s="316">
        <v>15000</v>
      </c>
      <c r="M81" s="317">
        <v>15000</v>
      </c>
      <c r="N81" s="317">
        <v>15000</v>
      </c>
      <c r="O81" s="316">
        <v>15000</v>
      </c>
      <c r="P81" s="317">
        <v>15000</v>
      </c>
      <c r="Q81" s="317">
        <v>15000</v>
      </c>
      <c r="R81" s="329">
        <v>15000</v>
      </c>
      <c r="S81" s="346">
        <v>24375</v>
      </c>
      <c r="T81" s="340">
        <v>27625</v>
      </c>
      <c r="U81" s="320" t="s">
        <v>99</v>
      </c>
      <c r="W81" s="222"/>
      <c r="AC81">
        <v>21625</v>
      </c>
      <c r="AE81">
        <v>22750</v>
      </c>
      <c r="AF81">
        <v>32125</v>
      </c>
      <c r="AG81">
        <v>24375</v>
      </c>
    </row>
    <row r="82" spans="2:33" x14ac:dyDescent="0.2">
      <c r="B82" s="22" t="s">
        <v>3</v>
      </c>
      <c r="C82" s="23"/>
      <c r="D82" s="17">
        <v>10692</v>
      </c>
      <c r="E82" s="115">
        <v>14936</v>
      </c>
      <c r="F82" s="316">
        <v>12720</v>
      </c>
      <c r="G82" s="318">
        <v>12720</v>
      </c>
      <c r="H82" s="319">
        <v>12720</v>
      </c>
      <c r="I82" s="316">
        <v>12720</v>
      </c>
      <c r="J82" s="318">
        <v>12720</v>
      </c>
      <c r="K82" s="319">
        <v>12720</v>
      </c>
      <c r="L82" s="316">
        <v>12720</v>
      </c>
      <c r="M82" s="318">
        <v>12720</v>
      </c>
      <c r="N82" s="319">
        <v>12720</v>
      </c>
      <c r="O82" s="316">
        <v>12720</v>
      </c>
      <c r="P82" s="318">
        <v>12720</v>
      </c>
      <c r="Q82" s="319">
        <v>12720</v>
      </c>
      <c r="R82" s="330">
        <v>12720</v>
      </c>
      <c r="S82" s="346">
        <v>14936</v>
      </c>
      <c r="T82" s="340">
        <v>17600</v>
      </c>
      <c r="U82" s="26"/>
      <c r="V82" s="21"/>
      <c r="W82" s="186"/>
      <c r="X82" s="14"/>
      <c r="AC82" s="21">
        <v>10800</v>
      </c>
      <c r="AE82">
        <v>12720</v>
      </c>
      <c r="AF82">
        <v>14000</v>
      </c>
      <c r="AG82">
        <v>14936</v>
      </c>
    </row>
    <row r="83" spans="2:33" x14ac:dyDescent="0.2">
      <c r="B83" s="22" t="s">
        <v>4</v>
      </c>
      <c r="C83" s="23"/>
      <c r="D83" s="17">
        <v>11208</v>
      </c>
      <c r="E83" s="148">
        <v>18231</v>
      </c>
      <c r="F83" s="316">
        <v>12870</v>
      </c>
      <c r="G83" s="318">
        <v>12870</v>
      </c>
      <c r="H83" s="319">
        <v>12870</v>
      </c>
      <c r="I83" s="316">
        <v>12870</v>
      </c>
      <c r="J83" s="318">
        <v>12870</v>
      </c>
      <c r="K83" s="319">
        <v>12870</v>
      </c>
      <c r="L83" s="316">
        <v>12870</v>
      </c>
      <c r="M83" s="318">
        <v>12870</v>
      </c>
      <c r="N83" s="319">
        <v>12870</v>
      </c>
      <c r="O83" s="316">
        <v>12870</v>
      </c>
      <c r="P83" s="318">
        <v>12870</v>
      </c>
      <c r="Q83" s="319">
        <v>12870</v>
      </c>
      <c r="R83" s="331">
        <v>12870</v>
      </c>
      <c r="S83" s="346">
        <v>18231</v>
      </c>
      <c r="T83" s="340">
        <v>15270</v>
      </c>
      <c r="U83" s="30"/>
      <c r="V83" s="186"/>
      <c r="W83" s="186"/>
      <c r="X83" s="21"/>
      <c r="Y83" s="205">
        <v>7740</v>
      </c>
      <c r="AC83" s="186">
        <v>12690</v>
      </c>
      <c r="AE83">
        <v>12870</v>
      </c>
      <c r="AF83">
        <v>16260</v>
      </c>
      <c r="AG83">
        <v>18231</v>
      </c>
    </row>
    <row r="84" spans="2:33" x14ac:dyDescent="0.2">
      <c r="B84" s="22" t="s">
        <v>5</v>
      </c>
      <c r="C84" s="23"/>
      <c r="D84" s="17">
        <v>214</v>
      </c>
      <c r="E84" s="117">
        <v>400</v>
      </c>
      <c r="F84" s="221">
        <v>400</v>
      </c>
      <c r="G84" s="221">
        <v>400</v>
      </c>
      <c r="H84" s="189">
        <v>400</v>
      </c>
      <c r="I84" s="221">
        <v>400</v>
      </c>
      <c r="J84" s="221">
        <v>400</v>
      </c>
      <c r="K84" s="189">
        <v>400</v>
      </c>
      <c r="L84" s="221">
        <v>400</v>
      </c>
      <c r="M84" s="221">
        <v>400</v>
      </c>
      <c r="N84" s="189">
        <v>400</v>
      </c>
      <c r="O84" s="221">
        <v>400</v>
      </c>
      <c r="P84" s="221">
        <v>400</v>
      </c>
      <c r="Q84" s="189">
        <v>400</v>
      </c>
      <c r="R84" s="332">
        <v>400</v>
      </c>
      <c r="S84" s="346"/>
      <c r="T84" s="340"/>
    </row>
    <row r="85" spans="2:33" x14ac:dyDescent="0.2">
      <c r="B85" s="27" t="s">
        <v>6</v>
      </c>
      <c r="C85" s="28"/>
      <c r="D85" s="17">
        <v>83</v>
      </c>
      <c r="E85" s="117">
        <v>75</v>
      </c>
      <c r="F85" s="199">
        <v>100</v>
      </c>
      <c r="G85" s="200">
        <v>100</v>
      </c>
      <c r="H85" s="201">
        <v>100</v>
      </c>
      <c r="I85" s="199">
        <v>100</v>
      </c>
      <c r="J85" s="200">
        <v>100</v>
      </c>
      <c r="K85" s="201">
        <v>100</v>
      </c>
      <c r="L85" s="199">
        <v>100</v>
      </c>
      <c r="M85" s="200">
        <v>100</v>
      </c>
      <c r="N85" s="201">
        <v>100</v>
      </c>
      <c r="O85" s="199">
        <v>100</v>
      </c>
      <c r="P85" s="200">
        <v>100</v>
      </c>
      <c r="Q85" s="201">
        <v>100</v>
      </c>
      <c r="R85" s="333">
        <v>100</v>
      </c>
      <c r="S85" s="346"/>
      <c r="T85" s="340"/>
      <c r="U85" s="149"/>
      <c r="W85" s="21"/>
      <c r="X85" s="21"/>
      <c r="Y85" s="14"/>
      <c r="Z85" s="14"/>
      <c r="AA85" s="14"/>
      <c r="AB85" s="14"/>
    </row>
    <row r="86" spans="2:33" x14ac:dyDescent="0.2">
      <c r="B86" s="27" t="s">
        <v>92</v>
      </c>
      <c r="C86" s="28"/>
      <c r="D86" s="17">
        <v>795</v>
      </c>
      <c r="E86" s="117">
        <v>800</v>
      </c>
      <c r="F86" s="199">
        <v>800</v>
      </c>
      <c r="G86" s="200">
        <v>800</v>
      </c>
      <c r="H86" s="201">
        <v>800</v>
      </c>
      <c r="I86" s="199">
        <v>800</v>
      </c>
      <c r="J86" s="200">
        <v>800</v>
      </c>
      <c r="K86" s="201">
        <v>800</v>
      </c>
      <c r="L86" s="199">
        <v>800</v>
      </c>
      <c r="M86" s="200">
        <v>800</v>
      </c>
      <c r="N86" s="201">
        <v>800</v>
      </c>
      <c r="O86" s="199">
        <v>800</v>
      </c>
      <c r="P86" s="200">
        <v>800</v>
      </c>
      <c r="Q86" s="201">
        <v>800</v>
      </c>
      <c r="R86" s="333">
        <v>800</v>
      </c>
      <c r="S86" s="346"/>
      <c r="T86" s="340"/>
      <c r="U86" s="150" t="s">
        <v>98</v>
      </c>
    </row>
    <row r="87" spans="2:33" x14ac:dyDescent="0.2">
      <c r="B87" s="22" t="s">
        <v>7</v>
      </c>
      <c r="C87" s="23"/>
      <c r="D87" s="17">
        <v>832</v>
      </c>
      <c r="E87" s="117">
        <v>1800</v>
      </c>
      <c r="F87" s="199">
        <v>1300</v>
      </c>
      <c r="G87" s="179">
        <v>1300</v>
      </c>
      <c r="H87" s="179">
        <v>1300</v>
      </c>
      <c r="I87" s="199">
        <v>1300</v>
      </c>
      <c r="J87" s="179">
        <v>1300</v>
      </c>
      <c r="K87" s="179">
        <v>1300</v>
      </c>
      <c r="L87" s="199">
        <v>1300</v>
      </c>
      <c r="M87" s="179">
        <v>1300</v>
      </c>
      <c r="N87" s="179">
        <v>1300</v>
      </c>
      <c r="O87" s="199">
        <v>1300</v>
      </c>
      <c r="P87" s="179">
        <v>1300</v>
      </c>
      <c r="Q87" s="179">
        <v>1300</v>
      </c>
      <c r="R87" s="333">
        <v>1300</v>
      </c>
      <c r="S87" s="346"/>
      <c r="T87" s="340"/>
      <c r="U87" t="s">
        <v>35</v>
      </c>
    </row>
    <row r="88" spans="2:33" x14ac:dyDescent="0.2">
      <c r="B88" s="22" t="s">
        <v>8</v>
      </c>
      <c r="C88" s="23"/>
      <c r="D88" s="17">
        <v>0</v>
      </c>
      <c r="E88" s="116">
        <v>0</v>
      </c>
      <c r="F88" s="46">
        <v>5</v>
      </c>
      <c r="G88" s="47">
        <v>5</v>
      </c>
      <c r="H88" s="45">
        <v>5</v>
      </c>
      <c r="I88" s="46">
        <v>5</v>
      </c>
      <c r="J88" s="47">
        <v>5</v>
      </c>
      <c r="K88" s="45">
        <v>5</v>
      </c>
      <c r="L88" s="46">
        <v>5</v>
      </c>
      <c r="M88" s="47">
        <v>5</v>
      </c>
      <c r="N88" s="45">
        <v>5</v>
      </c>
      <c r="O88" s="46">
        <v>5</v>
      </c>
      <c r="P88" s="47">
        <v>5</v>
      </c>
      <c r="Q88" s="45">
        <v>5</v>
      </c>
      <c r="R88" s="334">
        <v>5</v>
      </c>
      <c r="S88" s="346"/>
      <c r="T88" s="340"/>
    </row>
    <row r="89" spans="2:33" x14ac:dyDescent="0.2">
      <c r="B89" s="22" t="s">
        <v>79</v>
      </c>
      <c r="C89" s="23"/>
      <c r="D89" s="17"/>
      <c r="E89" s="116"/>
      <c r="F89" s="46">
        <v>100</v>
      </c>
      <c r="G89" s="47">
        <v>100</v>
      </c>
      <c r="H89" s="45">
        <v>100</v>
      </c>
      <c r="I89" s="46">
        <v>100</v>
      </c>
      <c r="J89" s="47">
        <v>100</v>
      </c>
      <c r="K89" s="45">
        <v>100</v>
      </c>
      <c r="L89" s="46">
        <v>100</v>
      </c>
      <c r="M89" s="47">
        <v>100</v>
      </c>
      <c r="N89" s="45">
        <v>100</v>
      </c>
      <c r="O89" s="46">
        <v>100</v>
      </c>
      <c r="P89" s="47">
        <v>100</v>
      </c>
      <c r="Q89" s="45">
        <v>100</v>
      </c>
      <c r="R89" s="334">
        <v>100</v>
      </c>
      <c r="S89" s="346"/>
      <c r="T89" s="340"/>
      <c r="U89" s="222" t="s">
        <v>82</v>
      </c>
    </row>
    <row r="90" spans="2:33" ht="13.5" customHeight="1" x14ac:dyDescent="0.2">
      <c r="B90" s="22" t="s">
        <v>9</v>
      </c>
      <c r="C90" s="23"/>
      <c r="D90" s="17">
        <v>107</v>
      </c>
      <c r="E90" s="116">
        <v>50</v>
      </c>
      <c r="F90" s="46">
        <v>100</v>
      </c>
      <c r="G90" s="47">
        <v>100</v>
      </c>
      <c r="H90" s="45">
        <v>100</v>
      </c>
      <c r="I90" s="46">
        <v>100</v>
      </c>
      <c r="J90" s="47">
        <v>100</v>
      </c>
      <c r="K90" s="45">
        <v>100</v>
      </c>
      <c r="L90" s="46">
        <v>100</v>
      </c>
      <c r="M90" s="47">
        <v>100</v>
      </c>
      <c r="N90" s="45">
        <v>100</v>
      </c>
      <c r="O90" s="46">
        <v>100</v>
      </c>
      <c r="P90" s="47">
        <v>100</v>
      </c>
      <c r="Q90" s="45">
        <v>100</v>
      </c>
      <c r="R90" s="334">
        <v>100</v>
      </c>
      <c r="S90" s="346"/>
      <c r="T90" s="340"/>
      <c r="U90" t="s">
        <v>87</v>
      </c>
    </row>
    <row r="91" spans="2:33" ht="13.5" customHeight="1" x14ac:dyDescent="0.2">
      <c r="B91" s="22" t="s">
        <v>10</v>
      </c>
      <c r="C91" s="23"/>
      <c r="D91" s="17">
        <v>0</v>
      </c>
      <c r="E91" s="116">
        <v>0</v>
      </c>
      <c r="F91" s="46">
        <v>0</v>
      </c>
      <c r="G91" s="47">
        <v>0</v>
      </c>
      <c r="H91" s="45">
        <v>0</v>
      </c>
      <c r="I91" s="46">
        <v>0</v>
      </c>
      <c r="J91" s="47">
        <v>0</v>
      </c>
      <c r="K91" s="45">
        <v>0</v>
      </c>
      <c r="L91" s="46">
        <v>0</v>
      </c>
      <c r="M91" s="47">
        <v>0</v>
      </c>
      <c r="N91" s="45">
        <v>0</v>
      </c>
      <c r="O91" s="46">
        <v>0</v>
      </c>
      <c r="P91" s="47">
        <v>0</v>
      </c>
      <c r="Q91" s="45">
        <v>0</v>
      </c>
      <c r="R91" s="334">
        <v>0</v>
      </c>
      <c r="S91" s="346"/>
      <c r="T91" s="340"/>
      <c r="U91" s="151"/>
    </row>
    <row r="92" spans="2:33" ht="13.5" customHeight="1" x14ac:dyDescent="0.2">
      <c r="B92" s="49" t="s">
        <v>29</v>
      </c>
      <c r="C92" s="50"/>
      <c r="D92" s="17">
        <v>2614</v>
      </c>
      <c r="E92" s="219">
        <v>5000</v>
      </c>
      <c r="F92" s="47">
        <v>5000</v>
      </c>
      <c r="G92" s="47">
        <v>5000</v>
      </c>
      <c r="H92" s="45">
        <v>5000</v>
      </c>
      <c r="I92" s="47">
        <v>5000</v>
      </c>
      <c r="J92" s="47">
        <v>5000</v>
      </c>
      <c r="K92" s="45">
        <v>5000</v>
      </c>
      <c r="L92" s="47">
        <v>5000</v>
      </c>
      <c r="M92" s="47">
        <v>5000</v>
      </c>
      <c r="N92" s="45">
        <v>5000</v>
      </c>
      <c r="O92" s="47">
        <v>5000</v>
      </c>
      <c r="P92" s="47">
        <v>5000</v>
      </c>
      <c r="Q92" s="45">
        <v>5000</v>
      </c>
      <c r="R92" s="334">
        <v>5000</v>
      </c>
      <c r="S92" s="346"/>
      <c r="T92" s="340"/>
    </row>
    <row r="93" spans="2:33" ht="13.5" customHeight="1" x14ac:dyDescent="0.2">
      <c r="B93" s="49" t="s">
        <v>40</v>
      </c>
      <c r="C93" s="50"/>
      <c r="D93" s="17"/>
      <c r="E93" s="219"/>
      <c r="F93" s="223">
        <v>50</v>
      </c>
      <c r="G93" s="47">
        <v>50</v>
      </c>
      <c r="H93" s="45">
        <v>50</v>
      </c>
      <c r="I93" s="223">
        <v>50</v>
      </c>
      <c r="J93" s="47">
        <v>50</v>
      </c>
      <c r="K93" s="45">
        <v>50</v>
      </c>
      <c r="L93" s="223">
        <v>50</v>
      </c>
      <c r="M93" s="47">
        <v>50</v>
      </c>
      <c r="N93" s="45">
        <v>50</v>
      </c>
      <c r="O93" s="223">
        <v>50</v>
      </c>
      <c r="P93" s="47">
        <v>50</v>
      </c>
      <c r="Q93" s="45">
        <v>50</v>
      </c>
      <c r="R93" s="335">
        <v>50</v>
      </c>
      <c r="S93" s="346"/>
      <c r="T93" s="340"/>
    </row>
    <row r="94" spans="2:33" ht="13.5" customHeight="1" x14ac:dyDescent="0.2">
      <c r="B94" s="49" t="s">
        <v>41</v>
      </c>
      <c r="C94" s="50"/>
      <c r="D94" s="17"/>
      <c r="E94" s="219"/>
      <c r="F94" s="223"/>
      <c r="G94" s="47"/>
      <c r="H94" s="45"/>
      <c r="I94" s="223"/>
      <c r="J94" s="47"/>
      <c r="K94" s="45"/>
      <c r="L94" s="223"/>
      <c r="M94" s="47"/>
      <c r="N94" s="45"/>
      <c r="O94" s="223"/>
      <c r="P94" s="47"/>
      <c r="Q94" s="45"/>
      <c r="R94" s="335"/>
      <c r="S94" s="346"/>
      <c r="T94" s="340"/>
      <c r="U94" t="s">
        <v>42</v>
      </c>
    </row>
    <row r="95" spans="2:33" x14ac:dyDescent="0.2">
      <c r="B95" s="49" t="s">
        <v>11</v>
      </c>
      <c r="C95" s="50"/>
      <c r="D95" s="17">
        <v>0</v>
      </c>
      <c r="E95" s="191">
        <v>15</v>
      </c>
      <c r="F95" s="193">
        <v>15</v>
      </c>
      <c r="G95" s="192">
        <v>15</v>
      </c>
      <c r="H95" s="194">
        <v>15</v>
      </c>
      <c r="I95" s="193">
        <v>15</v>
      </c>
      <c r="J95" s="192">
        <v>15</v>
      </c>
      <c r="K95" s="194">
        <v>15</v>
      </c>
      <c r="L95" s="193">
        <v>15</v>
      </c>
      <c r="M95" s="192">
        <v>15</v>
      </c>
      <c r="N95" s="194">
        <v>15</v>
      </c>
      <c r="O95" s="193">
        <v>15</v>
      </c>
      <c r="P95" s="192">
        <v>15</v>
      </c>
      <c r="Q95" s="194">
        <v>15</v>
      </c>
      <c r="R95" s="336">
        <v>15</v>
      </c>
      <c r="S95" s="346"/>
      <c r="T95" s="340"/>
    </row>
    <row r="96" spans="2:33" ht="13.5" thickBot="1" x14ac:dyDescent="0.25">
      <c r="B96" s="49" t="s">
        <v>13</v>
      </c>
      <c r="C96" s="50"/>
      <c r="D96" s="17">
        <v>0</v>
      </c>
      <c r="E96" s="152">
        <v>0</v>
      </c>
      <c r="F96" s="52">
        <v>0</v>
      </c>
      <c r="G96" s="53">
        <v>0</v>
      </c>
      <c r="H96" s="54">
        <v>0</v>
      </c>
      <c r="I96" s="52">
        <v>0</v>
      </c>
      <c r="J96" s="53">
        <v>0</v>
      </c>
      <c r="K96" s="54">
        <v>0</v>
      </c>
      <c r="L96" s="52">
        <v>0</v>
      </c>
      <c r="M96" s="53">
        <v>0</v>
      </c>
      <c r="N96" s="54">
        <v>0</v>
      </c>
      <c r="O96" s="52">
        <v>0</v>
      </c>
      <c r="P96" s="53">
        <v>0</v>
      </c>
      <c r="Q96" s="54">
        <v>0</v>
      </c>
      <c r="R96" s="335">
        <v>0</v>
      </c>
      <c r="S96" s="346"/>
      <c r="T96" s="340"/>
      <c r="U96" s="149"/>
    </row>
    <row r="97" spans="1:41" ht="13.5" thickTop="1" x14ac:dyDescent="0.2">
      <c r="B97" s="122" t="s">
        <v>12</v>
      </c>
      <c r="C97" s="153"/>
      <c r="D97" s="59">
        <f t="shared" ref="D97:R97" si="63">SUM(D80:D96)</f>
        <v>42295</v>
      </c>
      <c r="E97" s="123">
        <f t="shared" si="63"/>
        <v>66552</v>
      </c>
      <c r="F97" s="154">
        <f t="shared" si="63"/>
        <v>49330</v>
      </c>
      <c r="G97" s="155">
        <f t="shared" si="63"/>
        <v>49330</v>
      </c>
      <c r="H97" s="156">
        <f t="shared" si="63"/>
        <v>49330</v>
      </c>
      <c r="I97" s="154">
        <f t="shared" si="63"/>
        <v>49330</v>
      </c>
      <c r="J97" s="155">
        <f t="shared" si="63"/>
        <v>49330</v>
      </c>
      <c r="K97" s="156">
        <f t="shared" si="63"/>
        <v>49330</v>
      </c>
      <c r="L97" s="154">
        <f t="shared" si="63"/>
        <v>49330</v>
      </c>
      <c r="M97" s="155">
        <f t="shared" si="63"/>
        <v>49330</v>
      </c>
      <c r="N97" s="156">
        <f t="shared" si="63"/>
        <v>49330</v>
      </c>
      <c r="O97" s="154">
        <f t="shared" ref="O97" si="64">SUM(O80:O96)</f>
        <v>49330</v>
      </c>
      <c r="P97" s="155">
        <f t="shared" ref="P97" si="65">SUM(P80:P96)</f>
        <v>49330</v>
      </c>
      <c r="Q97" s="156">
        <f t="shared" ref="Q97" si="66">SUM(Q80:Q96)</f>
        <v>49330</v>
      </c>
      <c r="R97" s="337">
        <f t="shared" si="63"/>
        <v>49330</v>
      </c>
      <c r="S97" s="346"/>
      <c r="T97" s="340"/>
    </row>
    <row r="98" spans="1:41" x14ac:dyDescent="0.2">
      <c r="B98" s="196" t="s">
        <v>104</v>
      </c>
      <c r="C98" s="157"/>
      <c r="D98" s="67">
        <f t="shared" ref="D98:N98" si="67">SUM(D80:D83)</f>
        <v>37650</v>
      </c>
      <c r="E98" s="158">
        <f t="shared" si="67"/>
        <v>58412</v>
      </c>
      <c r="F98" s="69">
        <f t="shared" si="67"/>
        <v>41460</v>
      </c>
      <c r="G98" s="70">
        <f t="shared" si="67"/>
        <v>41460</v>
      </c>
      <c r="H98" s="24">
        <f t="shared" si="67"/>
        <v>41460</v>
      </c>
      <c r="I98" s="69">
        <f t="shared" si="67"/>
        <v>41460</v>
      </c>
      <c r="J98" s="70">
        <f t="shared" si="67"/>
        <v>41460</v>
      </c>
      <c r="K98" s="24">
        <f t="shared" si="67"/>
        <v>41460</v>
      </c>
      <c r="L98" s="69">
        <f t="shared" si="67"/>
        <v>41460</v>
      </c>
      <c r="M98" s="70">
        <f t="shared" si="67"/>
        <v>41460</v>
      </c>
      <c r="N98" s="24">
        <f t="shared" si="67"/>
        <v>41460</v>
      </c>
      <c r="O98" s="69">
        <f t="shared" ref="O98:Q98" si="68">SUM(O80:O83)</f>
        <v>41460</v>
      </c>
      <c r="P98" s="70">
        <f t="shared" si="68"/>
        <v>41460</v>
      </c>
      <c r="Q98" s="24">
        <f t="shared" si="68"/>
        <v>41460</v>
      </c>
      <c r="R98" s="338"/>
      <c r="S98" s="346"/>
      <c r="T98" s="340"/>
    </row>
    <row r="99" spans="1:41" x14ac:dyDescent="0.2">
      <c r="A99" s="14"/>
      <c r="B99" s="197" t="s">
        <v>105</v>
      </c>
      <c r="C99" s="159"/>
      <c r="D99" s="160"/>
      <c r="E99" s="161"/>
      <c r="F99" s="74"/>
      <c r="G99" s="73"/>
      <c r="H99" s="25"/>
      <c r="I99" s="74"/>
      <c r="J99" s="73"/>
      <c r="K99" s="25"/>
      <c r="L99" s="74"/>
      <c r="M99" s="73"/>
      <c r="N99" s="25"/>
      <c r="O99" s="74"/>
      <c r="P99" s="73"/>
      <c r="Q99" s="25"/>
      <c r="R99" s="339">
        <f>SUM(R80:R83)</f>
        <v>41460</v>
      </c>
      <c r="S99" s="346"/>
      <c r="T99" s="340"/>
      <c r="AJ99" s="21"/>
      <c r="AK99" s="21"/>
    </row>
    <row r="100" spans="1:41" x14ac:dyDescent="0.2">
      <c r="A100" s="21"/>
      <c r="B100" s="76"/>
      <c r="C100" s="162"/>
      <c r="D100" s="163"/>
      <c r="E100" s="164"/>
      <c r="F100" s="178"/>
      <c r="G100" s="80"/>
      <c r="H100" s="81"/>
      <c r="I100" s="178"/>
      <c r="J100" s="80"/>
      <c r="K100" s="81"/>
      <c r="L100" s="178"/>
      <c r="M100" s="80"/>
      <c r="N100" s="81"/>
      <c r="O100" s="178"/>
      <c r="P100" s="80"/>
      <c r="Q100" s="81"/>
      <c r="R100" s="82"/>
      <c r="S100" s="346">
        <f>SUM(S81:S83)</f>
        <v>57542</v>
      </c>
      <c r="T100" s="363">
        <f>SUM(T81:T83)</f>
        <v>60495</v>
      </c>
      <c r="AL100" s="14"/>
    </row>
    <row r="101" spans="1:41" x14ac:dyDescent="0.2">
      <c r="B101" s="90" t="s">
        <v>16</v>
      </c>
      <c r="C101" s="91"/>
      <c r="D101" s="92">
        <v>55374</v>
      </c>
      <c r="E101" s="93">
        <v>55374</v>
      </c>
      <c r="F101" s="94">
        <v>55374</v>
      </c>
      <c r="G101" s="95">
        <v>55374</v>
      </c>
      <c r="H101" s="206">
        <v>55374</v>
      </c>
      <c r="I101" s="94">
        <v>55374</v>
      </c>
      <c r="J101" s="95">
        <v>55374</v>
      </c>
      <c r="K101" s="206">
        <v>55374</v>
      </c>
      <c r="L101" s="94">
        <v>55374</v>
      </c>
      <c r="M101" s="95">
        <v>55374</v>
      </c>
      <c r="N101" s="206">
        <v>55374</v>
      </c>
      <c r="O101" s="94">
        <v>55374</v>
      </c>
      <c r="P101" s="95">
        <v>55374</v>
      </c>
      <c r="Q101" s="206">
        <v>55374</v>
      </c>
      <c r="R101" s="195">
        <v>55374</v>
      </c>
      <c r="S101" s="165"/>
      <c r="T101" s="229"/>
      <c r="U101" s="229"/>
      <c r="W101" s="180" t="s">
        <v>84</v>
      </c>
      <c r="Y101" s="21"/>
      <c r="AL101" s="21"/>
      <c r="AM101" s="21"/>
      <c r="AN101" s="21"/>
      <c r="AO101" s="14"/>
    </row>
    <row r="102" spans="1:41" ht="13.5" thickBot="1" x14ac:dyDescent="0.25">
      <c r="A102" s="21"/>
      <c r="B102" s="98" t="s">
        <v>17</v>
      </c>
      <c r="C102" s="99"/>
      <c r="D102" s="166">
        <f t="shared" ref="D102:E102" si="69">D101-D97</f>
        <v>13079</v>
      </c>
      <c r="E102" s="168">
        <f t="shared" si="69"/>
        <v>-11178</v>
      </c>
      <c r="F102" s="166">
        <f t="shared" ref="F102:H102" si="70">F101-F97</f>
        <v>6044</v>
      </c>
      <c r="G102" s="167">
        <f t="shared" si="70"/>
        <v>6044</v>
      </c>
      <c r="H102" s="168">
        <f t="shared" si="70"/>
        <v>6044</v>
      </c>
      <c r="I102" s="166">
        <f t="shared" ref="I102:K102" si="71">I101-I97</f>
        <v>6044</v>
      </c>
      <c r="J102" s="167">
        <f t="shared" si="71"/>
        <v>6044</v>
      </c>
      <c r="K102" s="168">
        <f t="shared" si="71"/>
        <v>6044</v>
      </c>
      <c r="L102" s="166">
        <f t="shared" ref="L102:N102" si="72">L101-L97</f>
        <v>6044</v>
      </c>
      <c r="M102" s="167">
        <f t="shared" si="72"/>
        <v>6044</v>
      </c>
      <c r="N102" s="168">
        <f t="shared" si="72"/>
        <v>6044</v>
      </c>
      <c r="O102" s="166">
        <f t="shared" ref="O102:Q102" si="73">O101-O97</f>
        <v>6044</v>
      </c>
      <c r="P102" s="167">
        <f t="shared" si="73"/>
        <v>6044</v>
      </c>
      <c r="Q102" s="168">
        <f t="shared" si="73"/>
        <v>6044</v>
      </c>
      <c r="R102" s="195">
        <f t="shared" ref="R102" si="74">R101-R97</f>
        <v>6044</v>
      </c>
      <c r="S102" s="169"/>
      <c r="T102" s="229"/>
      <c r="U102" s="229"/>
      <c r="W102" s="1"/>
      <c r="Y102" s="21"/>
      <c r="AO102" s="21"/>
    </row>
    <row r="103" spans="1:41" ht="13.5" thickTop="1" x14ac:dyDescent="0.2">
      <c r="B103" s="170"/>
      <c r="C103" s="170"/>
      <c r="D103" s="171"/>
      <c r="E103" s="171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T103" s="230"/>
      <c r="AJ103" s="21"/>
    </row>
    <row r="104" spans="1:41" x14ac:dyDescent="0.2">
      <c r="B104" s="110"/>
      <c r="C104" s="110"/>
      <c r="D104" s="110"/>
      <c r="E104" s="110"/>
      <c r="F104" s="181"/>
      <c r="G104" s="1"/>
      <c r="H104" s="1"/>
      <c r="I104" s="1"/>
      <c r="J104" s="1"/>
      <c r="K104" s="1"/>
      <c r="L104" s="182"/>
      <c r="M104" s="182"/>
      <c r="N104" s="182"/>
      <c r="O104" s="326"/>
      <c r="P104" s="326"/>
      <c r="Q104" s="326"/>
      <c r="R104" s="1"/>
      <c r="S104" s="1"/>
      <c r="T104" s="1"/>
      <c r="U104" s="1"/>
      <c r="W104" s="225"/>
      <c r="AO104" s="21"/>
    </row>
    <row r="105" spans="1:41" x14ac:dyDescent="0.2">
      <c r="B105" s="366" t="s">
        <v>22</v>
      </c>
      <c r="C105" s="365"/>
      <c r="D105" s="365"/>
      <c r="E105" s="365"/>
      <c r="F105" s="109"/>
      <c r="G105" s="109"/>
      <c r="H105" s="109"/>
      <c r="I105" s="109"/>
      <c r="J105" s="109"/>
      <c r="K105" s="109"/>
      <c r="L105" s="183"/>
      <c r="M105" s="183"/>
      <c r="N105" s="183"/>
      <c r="O105" s="266"/>
      <c r="P105" s="266"/>
      <c r="Q105" s="266"/>
      <c r="R105" s="109"/>
    </row>
    <row r="106" spans="1:41" x14ac:dyDescent="0.2">
      <c r="B106" s="265" t="s">
        <v>27</v>
      </c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W106" s="225"/>
    </row>
    <row r="107" spans="1:41" s="14" customFormat="1" ht="25.5" customHeight="1" x14ac:dyDescent="0.2">
      <c r="A107"/>
      <c r="B107" s="266" t="s">
        <v>28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/>
      <c r="W107" s="225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21" customFormat="1" x14ac:dyDescent="0.2">
      <c r="A108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/>
      <c r="W108" s="225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W109" s="226"/>
    </row>
    <row r="110" spans="1:41" s="21" customForma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</sheetData>
  <mergeCells count="10">
    <mergeCell ref="B1:F1"/>
    <mergeCell ref="B105:E105"/>
    <mergeCell ref="T32:U33"/>
    <mergeCell ref="B33:E33"/>
    <mergeCell ref="B78:E78"/>
    <mergeCell ref="B77:E77"/>
    <mergeCell ref="B3:E3"/>
    <mergeCell ref="B4:E4"/>
    <mergeCell ref="C32:S32"/>
    <mergeCell ref="B34:E34"/>
  </mergeCells>
  <conditionalFormatting sqref="D36:D43 D48:D53 D6:D19 D80:D96">
    <cfRule type="cellIs" dxfId="0" priority="11" operator="greaterThan">
      <formula>$E6</formula>
    </cfRule>
  </conditionalFormatting>
  <pageMargins left="0" right="0" top="0.98425196850393704" bottom="0.98425196850393704" header="0.51181102362204722" footer="0.51181102362204722"/>
  <pageSetup paperSize="9" scale="56" fitToHeight="0" orientation="landscape" r:id="rId1"/>
  <headerFooter alignWithMargins="0"/>
  <rowBreaks count="2" manualBreakCount="2">
    <brk id="28" min="1" max="21" man="1"/>
    <brk id="7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3" sqref="D3"/>
    </sheetView>
  </sheetViews>
  <sheetFormatPr defaultColWidth="8.85546875" defaultRowHeight="12.75" x14ac:dyDescent="0.2"/>
  <sheetData>
    <row r="2" spans="1:4" x14ac:dyDescent="0.2">
      <c r="B2" t="s">
        <v>47</v>
      </c>
      <c r="C2" t="s">
        <v>48</v>
      </c>
      <c r="D2" t="s">
        <v>48</v>
      </c>
    </row>
    <row r="3" spans="1:4" x14ac:dyDescent="0.2">
      <c r="B3" t="s">
        <v>43</v>
      </c>
      <c r="C3" t="s">
        <v>44</v>
      </c>
      <c r="D3" t="s">
        <v>45</v>
      </c>
    </row>
    <row r="4" spans="1:4" x14ac:dyDescent="0.2">
      <c r="A4" t="str">
        <f>'2018'!B80</f>
        <v>ALICE</v>
      </c>
      <c r="B4" s="235">
        <f>'2018'!T6</f>
        <v>4840</v>
      </c>
      <c r="C4" s="235">
        <f>'2018'!T36</f>
        <v>0</v>
      </c>
      <c r="D4" s="235" t="e">
        <f>'2018'!#REF!</f>
        <v>#REF!</v>
      </c>
    </row>
    <row r="5" spans="1:4" x14ac:dyDescent="0.2">
      <c r="A5" t="str">
        <f>'2018'!B81</f>
        <v>ATLAS</v>
      </c>
      <c r="B5" s="235">
        <f>'2018'!T7</f>
        <v>103175</v>
      </c>
      <c r="C5" s="235">
        <f>'2018'!T38</f>
        <v>0</v>
      </c>
      <c r="D5" s="235" t="e">
        <f>'2018'!#REF!</f>
        <v>#REF!</v>
      </c>
    </row>
    <row r="6" spans="1:4" x14ac:dyDescent="0.2">
      <c r="A6" t="str">
        <f>'2018'!B82</f>
        <v>CMS</v>
      </c>
      <c r="B6" s="235">
        <f>'2018'!T8</f>
        <v>46400</v>
      </c>
      <c r="C6" s="235">
        <f>'2018'!T40</f>
        <v>0</v>
      </c>
      <c r="D6" s="235" t="e">
        <f>'2018'!#REF!</f>
        <v>#REF!</v>
      </c>
    </row>
    <row r="7" spans="1:4" x14ac:dyDescent="0.2">
      <c r="A7" t="str">
        <f>'2018'!B83</f>
        <v>LHCb</v>
      </c>
      <c r="B7" s="235">
        <f>'2018'!T9</f>
        <v>58020</v>
      </c>
      <c r="C7" s="235">
        <f>'2018'!T42</f>
        <v>0</v>
      </c>
      <c r="D7" s="235" t="e">
        <f>'2018'!#REF!</f>
        <v>#REF!</v>
      </c>
    </row>
    <row r="9" spans="1:4" x14ac:dyDescent="0.2">
      <c r="A9" t="s">
        <v>46</v>
      </c>
      <c r="B9" s="235">
        <f>SUM(B4:B7)</f>
        <v>212435</v>
      </c>
      <c r="C9" s="235">
        <f t="shared" ref="C9:D9" si="0">SUM(C4:C7)</f>
        <v>0</v>
      </c>
      <c r="D9" s="235" t="e">
        <f t="shared" si="0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Sheet1</vt:lpstr>
      <vt:lpstr>'2018'!Print_Area</vt:lpstr>
    </vt:vector>
  </TitlesOfParts>
  <Company>Department of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gronbech</dc:creator>
  <cp:lastModifiedBy>Peter Gronbech</cp:lastModifiedBy>
  <cp:lastPrinted>2018-07-23T08:54:31Z</cp:lastPrinted>
  <dcterms:created xsi:type="dcterms:W3CDTF">2012-10-05T11:36:25Z</dcterms:created>
  <dcterms:modified xsi:type="dcterms:W3CDTF">2018-10-17T10:30:10Z</dcterms:modified>
</cp:coreProperties>
</file>