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files\excel\PMB\T1 Resources Meeting\"/>
    </mc:Choice>
  </mc:AlternateContent>
  <bookViews>
    <workbookView xWindow="690" yWindow="585" windowWidth="24180" windowHeight="11235" tabRatio="234"/>
  </bookViews>
  <sheets>
    <sheet name="2018" sheetId="1" r:id="rId1"/>
    <sheet name="Sheet1" sheetId="2" r:id="rId2"/>
  </sheets>
  <definedNames>
    <definedName name="_xlnm.Print_Area" localSheetId="0">'2018'!$B$1:$W$119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" l="1"/>
  <c r="F25" i="1"/>
  <c r="G25" i="1"/>
  <c r="H25" i="1"/>
  <c r="D25" i="1"/>
  <c r="F62" i="1" l="1"/>
  <c r="G62" i="1"/>
  <c r="G65" i="1" s="1"/>
  <c r="H62" i="1"/>
  <c r="H65" i="1" s="1"/>
  <c r="H101" i="1"/>
  <c r="H106" i="1" s="1"/>
  <c r="G101" i="1"/>
  <c r="G106" i="1" s="1"/>
  <c r="F101" i="1"/>
  <c r="F106" i="1" s="1"/>
  <c r="H102" i="1"/>
  <c r="G102" i="1"/>
  <c r="F102" i="1"/>
  <c r="H55" i="1"/>
  <c r="G66" i="1"/>
  <c r="G55" i="1"/>
  <c r="G61" i="1" s="1"/>
  <c r="F55" i="1"/>
  <c r="F61" i="1" s="1"/>
  <c r="H66" i="1"/>
  <c r="H56" i="1"/>
  <c r="G56" i="1"/>
  <c r="F56" i="1"/>
  <c r="H49" i="1"/>
  <c r="G49" i="1"/>
  <c r="F49" i="1"/>
  <c r="H48" i="1"/>
  <c r="G48" i="1"/>
  <c r="F48" i="1"/>
  <c r="H47" i="1"/>
  <c r="G47" i="1"/>
  <c r="F47" i="1"/>
  <c r="H46" i="1"/>
  <c r="G46" i="1"/>
  <c r="F46" i="1"/>
  <c r="H23" i="1"/>
  <c r="H29" i="1" s="1"/>
  <c r="G23" i="1"/>
  <c r="G29" i="1" s="1"/>
  <c r="F23" i="1"/>
  <c r="F29" i="1" s="1"/>
  <c r="H24" i="1"/>
  <c r="G24" i="1"/>
  <c r="F24" i="1"/>
  <c r="D46" i="1"/>
  <c r="E46" i="1"/>
  <c r="D47" i="1"/>
  <c r="E47" i="1"/>
  <c r="D48" i="1"/>
  <c r="E48" i="1"/>
  <c r="D49" i="1"/>
  <c r="E49" i="1"/>
  <c r="C49" i="1"/>
  <c r="C48" i="1"/>
  <c r="C47" i="1"/>
  <c r="C46" i="1"/>
  <c r="E55" i="1"/>
  <c r="E61" i="1" s="1"/>
  <c r="D55" i="1"/>
  <c r="D61" i="1" s="1"/>
  <c r="C55" i="1"/>
  <c r="C61" i="1" s="1"/>
  <c r="D5" i="2"/>
  <c r="D6" i="2"/>
  <c r="D7" i="2"/>
  <c r="D4" i="2"/>
  <c r="B5" i="2"/>
  <c r="B6" i="2"/>
  <c r="B7" i="2"/>
  <c r="B4" i="2"/>
  <c r="C5" i="2"/>
  <c r="C6" i="2"/>
  <c r="C7" i="2"/>
  <c r="C4" i="2"/>
  <c r="A5" i="2"/>
  <c r="A6" i="2"/>
  <c r="A7" i="2"/>
  <c r="A4" i="2"/>
  <c r="B78" i="1"/>
  <c r="B35" i="1"/>
  <c r="D102" i="1"/>
  <c r="D23" i="1"/>
  <c r="D29" i="1" s="1"/>
  <c r="E23" i="1"/>
  <c r="E29" i="1" s="1"/>
  <c r="D24" i="1"/>
  <c r="E24" i="1"/>
  <c r="E102" i="1"/>
  <c r="E101" i="1"/>
  <c r="E106" i="1" s="1"/>
  <c r="D101" i="1"/>
  <c r="D106" i="1" s="1"/>
  <c r="E56" i="1"/>
  <c r="D56" i="1"/>
  <c r="C56" i="1"/>
  <c r="F66" i="1"/>
  <c r="H67" i="1" l="1"/>
  <c r="G67" i="1"/>
  <c r="F67" i="1"/>
  <c r="C9" i="2"/>
  <c r="D9" i="2"/>
  <c r="F65" i="1"/>
  <c r="B9" i="2"/>
  <c r="H61" i="1"/>
</calcChain>
</file>

<file path=xl/comments1.xml><?xml version="1.0" encoding="utf-8"?>
<comments xmlns="http://schemas.openxmlformats.org/spreadsheetml/2006/main">
  <authors>
    <author>Peter Gronbech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Peter Gronbech:</t>
        </r>
        <r>
          <rPr>
            <sz val="9"/>
            <color indexed="81"/>
            <rFont val="Tahoma"/>
            <family val="2"/>
          </rPr>
          <t xml:space="preserve">
Let's make this average of last three months data 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Peter Gronbech:</t>
        </r>
        <r>
          <rPr>
            <sz val="9"/>
            <color indexed="81"/>
            <rFont val="Tahoma"/>
            <family val="2"/>
          </rPr>
          <t xml:space="preserve">
Larger than deployed??</t>
        </r>
      </text>
    </comment>
  </commentList>
</comments>
</file>

<file path=xl/sharedStrings.xml><?xml version="1.0" encoding="utf-8"?>
<sst xmlns="http://schemas.openxmlformats.org/spreadsheetml/2006/main" count="95" uniqueCount="71">
  <si>
    <t>CPU (HEPSPEC06)</t>
  </si>
  <si>
    <t>ALICE</t>
  </si>
  <si>
    <t>ATLAS</t>
  </si>
  <si>
    <t>CMS</t>
  </si>
  <si>
    <t>LHCb</t>
  </si>
  <si>
    <t>ILC</t>
  </si>
  <si>
    <t>MICE</t>
  </si>
  <si>
    <t>T2K</t>
  </si>
  <si>
    <t>ZEUS</t>
  </si>
  <si>
    <t>Pheno</t>
  </si>
  <si>
    <t>UKQCD</t>
  </si>
  <si>
    <t>SNO+</t>
  </si>
  <si>
    <t>Dteam/Ops</t>
  </si>
  <si>
    <t>Other</t>
  </si>
  <si>
    <t>TOTAL</t>
  </si>
  <si>
    <t>Fabric</t>
  </si>
  <si>
    <t xml:space="preserve">Reserve </t>
  </si>
  <si>
    <t>CURR CAPACITY</t>
  </si>
  <si>
    <t>HEADROOM</t>
  </si>
  <si>
    <t>TB - Powers of 10!</t>
  </si>
  <si>
    <t>DISK(TeraBytes)</t>
  </si>
  <si>
    <t>TAPE(TeraBytes)</t>
  </si>
  <si>
    <t>enmr</t>
  </si>
  <si>
    <t>LCG Total 2015</t>
  </si>
  <si>
    <t>DiRAC</t>
  </si>
  <si>
    <t>LCG Total 2016</t>
  </si>
  <si>
    <t>UK-T0</t>
  </si>
  <si>
    <t>MOBRAIN</t>
  </si>
  <si>
    <t>DEAP3600</t>
  </si>
  <si>
    <t>Nuclear Physics</t>
  </si>
  <si>
    <t>CPU</t>
  </si>
  <si>
    <t>DISK</t>
  </si>
  <si>
    <t>TAPE</t>
  </si>
  <si>
    <t>Total</t>
  </si>
  <si>
    <t>HS06</t>
  </si>
  <si>
    <t>TB</t>
  </si>
  <si>
    <t xml:space="preserve">LCG Total </t>
  </si>
  <si>
    <t>Grand Total Capacity</t>
  </si>
  <si>
    <t>ALICE CASTOR</t>
  </si>
  <si>
    <t>ALICE Echo</t>
  </si>
  <si>
    <t>ATLAS CASTOR</t>
  </si>
  <si>
    <t>ATLAS Echo</t>
  </si>
  <si>
    <t>CMS Echo</t>
  </si>
  <si>
    <t>CMS CASTOR</t>
  </si>
  <si>
    <t>LHCb Echo</t>
  </si>
  <si>
    <t>LHCb CASTOR</t>
  </si>
  <si>
    <t>ALICE Total</t>
  </si>
  <si>
    <t>ATLAS Total</t>
  </si>
  <si>
    <t>CMS Total</t>
  </si>
  <si>
    <t>LHCb Total</t>
  </si>
  <si>
    <t>Echo CURR CAPACITY</t>
  </si>
  <si>
    <t>Echo HEADROOM</t>
  </si>
  <si>
    <t>CURR CASTOR CAPACITY</t>
  </si>
  <si>
    <t>CASTOR HEADROOM</t>
  </si>
  <si>
    <t>CASTOR TOTAL</t>
  </si>
  <si>
    <t>Total Headroom</t>
  </si>
  <si>
    <t>Castor Tape buffer (Echo)</t>
  </si>
  <si>
    <t>S3 testing for all VO (Echo)</t>
  </si>
  <si>
    <t>Castor Tape buffer (Castor)</t>
  </si>
  <si>
    <t>SOLID</t>
  </si>
  <si>
    <t>UK Tier 1 Requests  - 2018</t>
  </si>
  <si>
    <t>NA62</t>
  </si>
  <si>
    <t>UKT0</t>
  </si>
  <si>
    <t>LIGO(echo)</t>
  </si>
  <si>
    <t>Echo TOTAL Allocated</t>
  </si>
  <si>
    <t>GRIDPP - UK Tier 1 Experiment Requests: 2018</t>
  </si>
  <si>
    <t>Sum of Non-LHC</t>
  </si>
  <si>
    <t>q218 Av Used/month</t>
  </si>
  <si>
    <t>Jun 18 Alloc</t>
  </si>
  <si>
    <t>Jun 18
deploy</t>
  </si>
  <si>
    <t>Jun 18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</si>
</sst>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color rgb="FF660066"/>
      <name val="Arial"/>
      <family val="2"/>
    </font>
    <font>
      <sz val="10"/>
      <color rgb="FFC0000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i/>
      <sz val="8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rgb="FFFFCCFF"/>
        <bgColor indexed="64"/>
      </patternFill>
    </fill>
    <fill>
      <patternFill patternType="gray0625"/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gray0625">
        <bgColor rgb="FFCCFFCC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theme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theme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theme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theme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theme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ck">
        <color auto="1"/>
      </right>
      <top style="thin">
        <color auto="1"/>
      </top>
      <bottom style="thin">
        <color theme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theme="1"/>
      </left>
      <right style="thick">
        <color auto="1"/>
      </right>
      <top style="thick">
        <color theme="1"/>
      </top>
      <bottom style="thin">
        <color auto="1"/>
      </bottom>
      <diagonal/>
    </border>
    <border>
      <left/>
      <right/>
      <top style="thick">
        <color theme="1"/>
      </top>
      <bottom style="thin">
        <color auto="1"/>
      </bottom>
      <diagonal/>
    </border>
    <border>
      <left style="thin">
        <color theme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ck">
        <color auto="1"/>
      </right>
      <top/>
      <bottom style="thin">
        <color auto="1"/>
      </bottom>
      <diagonal/>
    </border>
    <border>
      <left style="thin">
        <color theme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0" fillId="0" borderId="0" xfId="0" applyAlignment="1"/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ill="1" applyBorder="1" applyAlignment="1"/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4" borderId="6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center" wrapText="1"/>
    </xf>
    <xf numFmtId="17" fontId="6" fillId="5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Font="1" applyBorder="1"/>
    <xf numFmtId="0" fontId="7" fillId="4" borderId="10" xfId="0" applyFont="1" applyFill="1" applyBorder="1"/>
    <xf numFmtId="164" fontId="1" fillId="0" borderId="11" xfId="0" applyNumberFormat="1" applyFont="1" applyFill="1" applyBorder="1"/>
    <xf numFmtId="0" fontId="8" fillId="0" borderId="12" xfId="0" applyNumberFormat="1" applyFont="1" applyFill="1" applyBorder="1"/>
    <xf numFmtId="0" fontId="0" fillId="0" borderId="0" xfId="0" applyBorder="1"/>
    <xf numFmtId="0" fontId="7" fillId="0" borderId="21" xfId="0" applyFont="1" applyBorder="1"/>
    <xf numFmtId="0" fontId="7" fillId="4" borderId="21" xfId="0" applyFont="1" applyFill="1" applyBorder="1"/>
    <xf numFmtId="0" fontId="8" fillId="0" borderId="23" xfId="0" applyFont="1" applyFill="1" applyBorder="1"/>
    <xf numFmtId="1" fontId="1" fillId="7" borderId="28" xfId="0" applyNumberFormat="1" applyFont="1" applyFill="1" applyBorder="1"/>
    <xf numFmtId="1" fontId="1" fillId="3" borderId="28" xfId="0" applyNumberFormat="1" applyFont="1" applyFill="1" applyBorder="1"/>
    <xf numFmtId="0" fontId="11" fillId="0" borderId="21" xfId="0" applyFont="1" applyBorder="1"/>
    <xf numFmtId="0" fontId="11" fillId="4" borderId="21" xfId="0" applyFont="1" applyFill="1" applyBorder="1"/>
    <xf numFmtId="0" fontId="1" fillId="0" borderId="23" xfId="0" applyFont="1" applyBorder="1"/>
    <xf numFmtId="0" fontId="8" fillId="0" borderId="23" xfId="0" applyFont="1" applyBorder="1"/>
    <xf numFmtId="0" fontId="13" fillId="0" borderId="21" xfId="0" applyFont="1" applyBorder="1"/>
    <xf numFmtId="0" fontId="13" fillId="4" borderId="21" xfId="0" applyFont="1" applyFill="1" applyBorder="1"/>
    <xf numFmtId="0" fontId="14" fillId="0" borderId="23" xfId="0" applyFont="1" applyFill="1" applyBorder="1"/>
    <xf numFmtId="0" fontId="14" fillId="0" borderId="27" xfId="0" applyFont="1" applyFill="1" applyBorder="1"/>
    <xf numFmtId="0" fontId="14" fillId="0" borderId="25" xfId="0" applyFont="1" applyFill="1" applyBorder="1"/>
    <xf numFmtId="0" fontId="14" fillId="0" borderId="23" xfId="0" applyFont="1" applyBorder="1"/>
    <xf numFmtId="0" fontId="14" fillId="0" borderId="27" xfId="0" applyFont="1" applyBorder="1"/>
    <xf numFmtId="0" fontId="14" fillId="0" borderId="25" xfId="0" applyFont="1" applyBorder="1"/>
    <xf numFmtId="0" fontId="0" fillId="0" borderId="23" xfId="0" applyBorder="1"/>
    <xf numFmtId="0" fontId="0" fillId="0" borderId="27" xfId="0" applyBorder="1"/>
    <xf numFmtId="0" fontId="0" fillId="0" borderId="25" xfId="0" applyBorder="1"/>
    <xf numFmtId="0" fontId="7" fillId="0" borderId="32" xfId="0" applyFont="1" applyBorder="1"/>
    <xf numFmtId="0" fontId="7" fillId="4" borderId="32" xfId="0" applyFont="1" applyFill="1" applyBorder="1"/>
    <xf numFmtId="0" fontId="0" fillId="0" borderId="34" xfId="0" applyBorder="1"/>
    <xf numFmtId="0" fontId="0" fillId="0" borderId="29" xfId="0" applyBorder="1"/>
    <xf numFmtId="0" fontId="0" fillId="0" borderId="30" xfId="0" applyBorder="1"/>
    <xf numFmtId="0" fontId="0" fillId="0" borderId="35" xfId="0" applyBorder="1"/>
    <xf numFmtId="0" fontId="2" fillId="8" borderId="19" xfId="0" applyFont="1" applyFill="1" applyBorder="1"/>
    <xf numFmtId="0" fontId="2" fillId="9" borderId="19" xfId="0" applyFont="1" applyFill="1" applyBorder="1"/>
    <xf numFmtId="164" fontId="2" fillId="8" borderId="36" xfId="0" applyNumberFormat="1" applyFont="1" applyFill="1" applyBorder="1"/>
    <xf numFmtId="1" fontId="2" fillId="8" borderId="17" xfId="0" applyNumberFormat="1" applyFont="1" applyFill="1" applyBorder="1"/>
    <xf numFmtId="0" fontId="2" fillId="6" borderId="15" xfId="0" applyFont="1" applyFill="1" applyBorder="1"/>
    <xf numFmtId="0" fontId="2" fillId="6" borderId="16" xfId="0" applyFont="1" applyFill="1" applyBorder="1"/>
    <xf numFmtId="0" fontId="2" fillId="6" borderId="18" xfId="0" applyFont="1" applyFill="1" applyBorder="1"/>
    <xf numFmtId="0" fontId="1" fillId="7" borderId="10" xfId="0" applyFont="1" applyFill="1" applyBorder="1"/>
    <xf numFmtId="164" fontId="1" fillId="7" borderId="13" xfId="0" applyNumberFormat="1" applyFont="1" applyFill="1" applyBorder="1"/>
    <xf numFmtId="1" fontId="1" fillId="7" borderId="23" xfId="0" applyNumberFormat="1" applyFont="1" applyFill="1" applyBorder="1"/>
    <xf numFmtId="1" fontId="1" fillId="7" borderId="27" xfId="0" applyNumberFormat="1" applyFont="1" applyFill="1" applyBorder="1"/>
    <xf numFmtId="1" fontId="1" fillId="7" borderId="25" xfId="0" applyNumberFormat="1" applyFont="1" applyFill="1" applyBorder="1"/>
    <xf numFmtId="0" fontId="1" fillId="3" borderId="10" xfId="0" applyFont="1" applyFill="1" applyBorder="1"/>
    <xf numFmtId="1" fontId="1" fillId="3" borderId="25" xfId="0" applyNumberFormat="1" applyFont="1" applyFill="1" applyBorder="1"/>
    <xf numFmtId="1" fontId="1" fillId="3" borderId="27" xfId="0" applyNumberFormat="1" applyFont="1" applyFill="1" applyBorder="1"/>
    <xf numFmtId="0" fontId="5" fillId="11" borderId="10" xfId="0" applyFont="1" applyFill="1" applyBorder="1"/>
    <xf numFmtId="0" fontId="5" fillId="4" borderId="10" xfId="0" applyFont="1" applyFill="1" applyBorder="1"/>
    <xf numFmtId="1" fontId="5" fillId="0" borderId="13" xfId="0" applyNumberFormat="1" applyFont="1" applyFill="1" applyBorder="1"/>
    <xf numFmtId="1" fontId="5" fillId="0" borderId="23" xfId="0" applyNumberFormat="1" applyFont="1" applyFill="1" applyBorder="1"/>
    <xf numFmtId="1" fontId="5" fillId="11" borderId="25" xfId="0" applyNumberFormat="1" applyFont="1" applyFill="1" applyBorder="1"/>
    <xf numFmtId="1" fontId="5" fillId="11" borderId="23" xfId="0" applyNumberFormat="1" applyFont="1" applyFill="1" applyBorder="1"/>
    <xf numFmtId="164" fontId="5" fillId="0" borderId="13" xfId="0" applyNumberFormat="1" applyFont="1" applyFill="1" applyBorder="1"/>
    <xf numFmtId="164" fontId="5" fillId="0" borderId="23" xfId="0" applyNumberFormat="1" applyFont="1" applyFill="1" applyBorder="1"/>
    <xf numFmtId="164" fontId="5" fillId="0" borderId="27" xfId="0" applyNumberFormat="1" applyFont="1" applyFill="1" applyBorder="1"/>
    <xf numFmtId="164" fontId="5" fillId="0" borderId="25" xfId="0" applyNumberFormat="1" applyFont="1" applyFill="1" applyBorder="1"/>
    <xf numFmtId="0" fontId="2" fillId="0" borderId="21" xfId="0" applyFont="1" applyBorder="1"/>
    <xf numFmtId="0" fontId="2" fillId="4" borderId="21" xfId="0" applyFont="1" applyFill="1" applyBorder="1"/>
    <xf numFmtId="1" fontId="15" fillId="0" borderId="24" xfId="0" applyNumberFormat="1" applyFont="1" applyFill="1" applyBorder="1"/>
    <xf numFmtId="1" fontId="15" fillId="0" borderId="23" xfId="0" applyNumberFormat="1" applyFont="1" applyFill="1" applyBorder="1"/>
    <xf numFmtId="0" fontId="15" fillId="0" borderId="27" xfId="0" applyFont="1" applyBorder="1"/>
    <xf numFmtId="0" fontId="15" fillId="0" borderId="25" xfId="0" applyFont="1" applyBorder="1"/>
    <xf numFmtId="0" fontId="2" fillId="0" borderId="37" xfId="0" applyFont="1" applyBorder="1"/>
    <xf numFmtId="0" fontId="2" fillId="4" borderId="37" xfId="0" applyFont="1" applyFill="1" applyBorder="1"/>
    <xf numFmtId="1" fontId="2" fillId="0" borderId="38" xfId="0" applyNumberFormat="1" applyFont="1" applyFill="1" applyBorder="1"/>
    <xf numFmtId="1" fontId="2" fillId="0" borderId="34" xfId="0" applyNumberFormat="1" applyFont="1" applyFill="1" applyBorder="1"/>
    <xf numFmtId="1" fontId="2" fillId="11" borderId="39" xfId="0" applyNumberFormat="1" applyFont="1" applyFill="1" applyBorder="1"/>
    <xf numFmtId="1" fontId="2" fillId="11" borderId="40" xfId="0" applyNumberFormat="1" applyFont="1" applyFill="1" applyBorder="1"/>
    <xf numFmtId="1" fontId="2" fillId="11" borderId="41" xfId="0" applyNumberFormat="1" applyFont="1" applyFill="1" applyBorder="1"/>
    <xf numFmtId="0" fontId="1" fillId="0" borderId="0" xfId="0" applyFont="1"/>
    <xf numFmtId="164" fontId="1" fillId="0" borderId="0" xfId="0" applyNumberFormat="1" applyFont="1"/>
    <xf numFmtId="0" fontId="1" fillId="0" borderId="0" xfId="0" applyFont="1" applyBorder="1"/>
    <xf numFmtId="0" fontId="16" fillId="0" borderId="0" xfId="0" applyFont="1" applyBorder="1" applyAlignment="1"/>
    <xf numFmtId="0" fontId="16" fillId="0" borderId="0" xfId="0" applyFont="1" applyAlignment="1"/>
    <xf numFmtId="0" fontId="7" fillId="0" borderId="0" xfId="0" applyFont="1"/>
    <xf numFmtId="0" fontId="6" fillId="0" borderId="6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/>
    <xf numFmtId="0" fontId="0" fillId="0" borderId="43" xfId="0" applyBorder="1"/>
    <xf numFmtId="0" fontId="8" fillId="0" borderId="43" xfId="0" applyFont="1" applyBorder="1"/>
    <xf numFmtId="0" fontId="12" fillId="0" borderId="34" xfId="0" applyFont="1" applyBorder="1"/>
    <xf numFmtId="0" fontId="12" fillId="0" borderId="30" xfId="0" applyFont="1" applyBorder="1"/>
    <xf numFmtId="0" fontId="12" fillId="0" borderId="29" xfId="0" applyFont="1" applyBorder="1"/>
    <xf numFmtId="0" fontId="12" fillId="0" borderId="35" xfId="0" applyFont="1" applyBorder="1"/>
    <xf numFmtId="0" fontId="2" fillId="6" borderId="19" xfId="0" applyFont="1" applyFill="1" applyBorder="1"/>
    <xf numFmtId="164" fontId="2" fillId="8" borderId="17" xfId="0" applyNumberFormat="1" applyFont="1" applyFill="1" applyBorder="1"/>
    <xf numFmtId="164" fontId="2" fillId="6" borderId="15" xfId="0" applyNumberFormat="1" applyFont="1" applyFill="1" applyBorder="1"/>
    <xf numFmtId="164" fontId="2" fillId="6" borderId="16" xfId="0" applyNumberFormat="1" applyFont="1" applyFill="1" applyBorder="1"/>
    <xf numFmtId="164" fontId="2" fillId="6" borderId="18" xfId="0" applyNumberFormat="1" applyFont="1" applyFill="1" applyBorder="1"/>
    <xf numFmtId="164" fontId="1" fillId="7" borderId="27" xfId="0" applyNumberFormat="1" applyFont="1" applyFill="1" applyBorder="1"/>
    <xf numFmtId="164" fontId="1" fillId="7" borderId="25" xfId="0" applyNumberFormat="1" applyFont="1" applyFill="1" applyBorder="1"/>
    <xf numFmtId="164" fontId="1" fillId="7" borderId="20" xfId="0" applyNumberFormat="1" applyFont="1" applyFill="1" applyBorder="1"/>
    <xf numFmtId="0" fontId="14" fillId="3" borderId="10" xfId="0" applyFont="1" applyFill="1" applyBorder="1"/>
    <xf numFmtId="164" fontId="14" fillId="3" borderId="13" xfId="0" applyNumberFormat="1" applyFont="1" applyFill="1" applyBorder="1"/>
    <xf numFmtId="164" fontId="14" fillId="3" borderId="14" xfId="0" applyNumberFormat="1" applyFont="1" applyFill="1" applyBorder="1"/>
    <xf numFmtId="0" fontId="5" fillId="0" borderId="27" xfId="0" applyFont="1" applyFill="1" applyBorder="1"/>
    <xf numFmtId="0" fontId="5" fillId="0" borderId="14" xfId="0" applyFont="1" applyFill="1" applyBorder="1"/>
    <xf numFmtId="0" fontId="5" fillId="0" borderId="25" xfId="0" applyFont="1" applyFill="1" applyBorder="1"/>
    <xf numFmtId="0" fontId="5" fillId="0" borderId="23" xfId="0" applyFont="1" applyFill="1" applyBorder="1"/>
    <xf numFmtId="164" fontId="2" fillId="0" borderId="39" xfId="0" applyNumberFormat="1" applyFont="1" applyFill="1" applyBorder="1"/>
    <xf numFmtId="164" fontId="2" fillId="0" borderId="34" xfId="0" applyNumberFormat="1" applyFont="1" applyFill="1" applyBorder="1"/>
    <xf numFmtId="164" fontId="2" fillId="0" borderId="40" xfId="0" applyNumberFormat="1" applyFont="1" applyFill="1" applyBorder="1"/>
    <xf numFmtId="0" fontId="7" fillId="0" borderId="0" xfId="0" applyFont="1" applyBorder="1"/>
    <xf numFmtId="164" fontId="2" fillId="0" borderId="0" xfId="0" applyNumberFormat="1" applyFont="1" applyBorder="1"/>
    <xf numFmtId="0" fontId="2" fillId="0" borderId="0" xfId="0" applyFont="1" applyFill="1" applyBorder="1"/>
    <xf numFmtId="0" fontId="2" fillId="4" borderId="6" xfId="0" applyFont="1" applyFill="1" applyBorder="1" applyAlignment="1">
      <alignment horizontal="center"/>
    </xf>
    <xf numFmtId="0" fontId="8" fillId="0" borderId="46" xfId="0" applyFont="1" applyFill="1" applyBorder="1"/>
    <xf numFmtId="0" fontId="9" fillId="0" borderId="47" xfId="0" applyFont="1" applyFill="1" applyBorder="1"/>
    <xf numFmtId="1" fontId="1" fillId="7" borderId="14" xfId="0" applyNumberFormat="1" applyFont="1" applyFill="1" applyBorder="1"/>
    <xf numFmtId="0" fontId="8" fillId="0" borderId="44" xfId="0" applyFont="1" applyFill="1" applyBorder="1"/>
    <xf numFmtId="0" fontId="0" fillId="0" borderId="48" xfId="0" applyBorder="1"/>
    <xf numFmtId="0" fontId="7" fillId="9" borderId="19" xfId="0" applyFont="1" applyFill="1" applyBorder="1"/>
    <xf numFmtId="1" fontId="2" fillId="6" borderId="15" xfId="0" applyNumberFormat="1" applyFont="1" applyFill="1" applyBorder="1"/>
    <xf numFmtId="1" fontId="2" fillId="6" borderId="16" xfId="0" applyNumberFormat="1" applyFont="1" applyFill="1" applyBorder="1"/>
    <xf numFmtId="1" fontId="2" fillId="6" borderId="18" xfId="0" applyNumberFormat="1" applyFont="1" applyFill="1" applyBorder="1"/>
    <xf numFmtId="0" fontId="7" fillId="7" borderId="21" xfId="0" applyFont="1" applyFill="1" applyBorder="1"/>
    <xf numFmtId="164" fontId="1" fillId="7" borderId="23" xfId="0" applyNumberFormat="1" applyFont="1" applyFill="1" applyBorder="1"/>
    <xf numFmtId="0" fontId="5" fillId="3" borderId="10" xfId="0" applyFont="1" applyFill="1" applyBorder="1"/>
    <xf numFmtId="1" fontId="5" fillId="3" borderId="24" xfId="0" applyNumberFormat="1" applyFont="1" applyFill="1" applyBorder="1" applyAlignment="1">
      <alignment horizontal="right"/>
    </xf>
    <xf numFmtId="1" fontId="5" fillId="3" borderId="28" xfId="0" applyNumberFormat="1" applyFont="1" applyFill="1" applyBorder="1" applyAlignment="1"/>
    <xf numFmtId="0" fontId="5" fillId="13" borderId="10" xfId="0" applyFont="1" applyFill="1" applyBorder="1"/>
    <xf numFmtId="1" fontId="5" fillId="0" borderId="24" xfId="0" applyNumberFormat="1" applyFont="1" applyFill="1" applyBorder="1" applyAlignment="1">
      <alignment horizontal="right"/>
    </xf>
    <xf numFmtId="1" fontId="5" fillId="0" borderId="28" xfId="0" applyNumberFormat="1" applyFont="1" applyFill="1" applyBorder="1" applyAlignment="1">
      <alignment horizontal="right"/>
    </xf>
    <xf numFmtId="164" fontId="18" fillId="11" borderId="39" xfId="0" applyNumberFormat="1" applyFont="1" applyFill="1" applyBorder="1"/>
    <xf numFmtId="164" fontId="18" fillId="11" borderId="40" xfId="0" applyNumberFormat="1" applyFont="1" applyFill="1" applyBorder="1"/>
    <xf numFmtId="164" fontId="18" fillId="11" borderId="41" xfId="0" applyNumberFormat="1" applyFont="1" applyFill="1" applyBorder="1"/>
    <xf numFmtId="0" fontId="2" fillId="0" borderId="0" xfId="0" applyFont="1" applyBorder="1"/>
    <xf numFmtId="164" fontId="2" fillId="0" borderId="0" xfId="0" applyNumberFormat="1" applyFont="1" applyFill="1" applyBorder="1"/>
    <xf numFmtId="0" fontId="0" fillId="0" borderId="2" xfId="0" applyBorder="1" applyAlignment="1"/>
    <xf numFmtId="17" fontId="2" fillId="0" borderId="9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/>
    <xf numFmtId="0" fontId="9" fillId="0" borderId="27" xfId="0" applyFont="1" applyFill="1" applyBorder="1"/>
    <xf numFmtId="0" fontId="8" fillId="0" borderId="27" xfId="0" applyFont="1" applyFill="1" applyBorder="1"/>
    <xf numFmtId="0" fontId="8" fillId="0" borderId="25" xfId="0" applyFont="1" applyFill="1" applyBorder="1"/>
    <xf numFmtId="1" fontId="5" fillId="11" borderId="27" xfId="0" applyNumberFormat="1" applyFont="1" applyFill="1" applyBorder="1"/>
    <xf numFmtId="0" fontId="8" fillId="0" borderId="26" xfId="0" applyFont="1" applyFill="1" applyBorder="1"/>
    <xf numFmtId="1" fontId="0" fillId="0" borderId="0" xfId="0" applyNumberFormat="1" applyAlignment="1"/>
    <xf numFmtId="0" fontId="0" fillId="0" borderId="0" xfId="0" applyAlignment="1"/>
    <xf numFmtId="0" fontId="16" fillId="0" borderId="0" xfId="0" applyFont="1" applyAlignment="1"/>
    <xf numFmtId="17" fontId="2" fillId="0" borderId="49" xfId="0" applyNumberFormat="1" applyFont="1" applyFill="1" applyBorder="1" applyAlignment="1">
      <alignment horizontal="center" vertical="center" wrapText="1"/>
    </xf>
    <xf numFmtId="0" fontId="0" fillId="0" borderId="25" xfId="0" applyFont="1" applyBorder="1"/>
    <xf numFmtId="0" fontId="0" fillId="0" borderId="27" xfId="0" applyFont="1" applyBorder="1"/>
    <xf numFmtId="0" fontId="0" fillId="0" borderId="23" xfId="0" applyFont="1" applyBorder="1"/>
    <xf numFmtId="164" fontId="0" fillId="0" borderId="31" xfId="0" applyNumberFormat="1" applyFont="1" applyFill="1" applyBorder="1"/>
    <xf numFmtId="164" fontId="0" fillId="0" borderId="25" xfId="0" applyNumberFormat="1" applyFont="1" applyFill="1" applyBorder="1"/>
    <xf numFmtId="164" fontId="0" fillId="0" borderId="27" xfId="0" applyNumberFormat="1" applyFont="1" applyFill="1" applyBorder="1"/>
    <xf numFmtId="164" fontId="0" fillId="0" borderId="23" xfId="0" applyNumberFormat="1" applyFont="1" applyFill="1" applyBorder="1"/>
    <xf numFmtId="0" fontId="0" fillId="10" borderId="10" xfId="0" applyFont="1" applyFill="1" applyBorder="1"/>
    <xf numFmtId="0" fontId="0" fillId="3" borderId="10" xfId="0" applyFont="1" applyFill="1" applyBorder="1"/>
    <xf numFmtId="0" fontId="8" fillId="0" borderId="27" xfId="0" applyFont="1" applyBorder="1"/>
    <xf numFmtId="0" fontId="8" fillId="0" borderId="25" xfId="0" applyFont="1" applyBorder="1"/>
    <xf numFmtId="0" fontId="8" fillId="0" borderId="23" xfId="0" applyFont="1" applyBorder="1"/>
    <xf numFmtId="0" fontId="15" fillId="0" borderId="22" xfId="0" applyFont="1" applyBorder="1"/>
    <xf numFmtId="1" fontId="1" fillId="0" borderId="11" xfId="0" applyNumberFormat="1" applyFont="1" applyFill="1" applyBorder="1"/>
    <xf numFmtId="1" fontId="0" fillId="0" borderId="11" xfId="0" applyNumberFormat="1" applyFont="1" applyFill="1" applyBorder="1"/>
    <xf numFmtId="1" fontId="2" fillId="8" borderId="36" xfId="0" applyNumberFormat="1" applyFont="1" applyFill="1" applyBorder="1"/>
    <xf numFmtId="1" fontId="1" fillId="7" borderId="13" xfId="0" applyNumberFormat="1" applyFont="1" applyFill="1" applyBorder="1"/>
    <xf numFmtId="1" fontId="8" fillId="0" borderId="42" xfId="0" applyNumberFormat="1" applyFont="1" applyBorder="1"/>
    <xf numFmtId="1" fontId="9" fillId="0" borderId="11" xfId="0" applyNumberFormat="1" applyFont="1" applyBorder="1"/>
    <xf numFmtId="1" fontId="9" fillId="0" borderId="18" xfId="0" applyNumberFormat="1" applyFont="1" applyBorder="1"/>
    <xf numFmtId="1" fontId="8" fillId="0" borderId="43" xfId="0" applyNumberFormat="1" applyFont="1" applyFill="1" applyBorder="1"/>
    <xf numFmtId="1" fontId="9" fillId="0" borderId="22" xfId="0" applyNumberFormat="1" applyFont="1" applyFill="1" applyBorder="1"/>
    <xf numFmtId="1" fontId="9" fillId="0" borderId="28" xfId="0" applyNumberFormat="1" applyFont="1" applyFill="1" applyBorder="1"/>
    <xf numFmtId="0" fontId="0" fillId="0" borderId="31" xfId="0" applyBorder="1"/>
    <xf numFmtId="0" fontId="8" fillId="0" borderId="31" xfId="0" applyFont="1" applyBorder="1"/>
    <xf numFmtId="0" fontId="0" fillId="0" borderId="24" xfId="0" applyFont="1" applyBorder="1"/>
    <xf numFmtId="0" fontId="0" fillId="0" borderId="24" xfId="0" applyBorder="1"/>
    <xf numFmtId="0" fontId="0" fillId="0" borderId="0" xfId="0" applyAlignment="1"/>
    <xf numFmtId="0" fontId="16" fillId="0" borderId="0" xfId="0" applyFont="1" applyAlignment="1"/>
    <xf numFmtId="1" fontId="0" fillId="0" borderId="0" xfId="0" applyNumberFormat="1"/>
    <xf numFmtId="0" fontId="15" fillId="0" borderId="26" xfId="0" applyFont="1" applyBorder="1"/>
    <xf numFmtId="0" fontId="15" fillId="0" borderId="23" xfId="0" applyFont="1" applyBorder="1"/>
    <xf numFmtId="0" fontId="8" fillId="0" borderId="30" xfId="0" applyFont="1" applyFill="1" applyBorder="1"/>
    <xf numFmtId="0" fontId="2" fillId="15" borderId="19" xfId="0" applyFont="1" applyFill="1" applyBorder="1"/>
    <xf numFmtId="1" fontId="2" fillId="15" borderId="18" xfId="0" applyNumberFormat="1" applyFont="1" applyFill="1" applyBorder="1"/>
    <xf numFmtId="0" fontId="5" fillId="0" borderId="24" xfId="0" applyFont="1" applyFill="1" applyBorder="1"/>
    <xf numFmtId="164" fontId="2" fillId="0" borderId="38" xfId="0" applyNumberFormat="1" applyFont="1" applyFill="1" applyBorder="1"/>
    <xf numFmtId="1" fontId="2" fillId="15" borderId="15" xfId="0" applyNumberFormat="1" applyFont="1" applyFill="1" applyBorder="1"/>
    <xf numFmtId="1" fontId="2" fillId="15" borderId="16" xfId="0" applyNumberFormat="1" applyFont="1" applyFill="1" applyBorder="1"/>
    <xf numFmtId="164" fontId="2" fillId="0" borderId="25" xfId="0" applyNumberFormat="1" applyFont="1" applyBorder="1"/>
    <xf numFmtId="0" fontId="7" fillId="0" borderId="24" xfId="0" applyFont="1" applyBorder="1"/>
    <xf numFmtId="0" fontId="7" fillId="0" borderId="39" xfId="0" applyFont="1" applyBorder="1"/>
    <xf numFmtId="164" fontId="2" fillId="0" borderId="40" xfId="0" applyNumberFormat="1" applyFont="1" applyBorder="1"/>
    <xf numFmtId="1" fontId="1" fillId="0" borderId="15" xfId="0" applyNumberFormat="1" applyFont="1" applyFill="1" applyBorder="1"/>
    <xf numFmtId="1" fontId="1" fillId="0" borderId="27" xfId="0" applyNumberFormat="1" applyFont="1" applyFill="1" applyBorder="1"/>
    <xf numFmtId="164" fontId="1" fillId="0" borderId="27" xfId="0" applyNumberFormat="1" applyFont="1" applyFill="1" applyBorder="1"/>
    <xf numFmtId="164" fontId="1" fillId="0" borderId="29" xfId="0" applyNumberFormat="1" applyFont="1" applyFill="1" applyBorder="1"/>
    <xf numFmtId="164" fontId="10" fillId="0" borderId="29" xfId="0" applyNumberFormat="1" applyFont="1" applyFill="1" applyBorder="1"/>
    <xf numFmtId="1" fontId="2" fillId="8" borderId="15" xfId="0" applyNumberFormat="1" applyFont="1" applyFill="1" applyBorder="1"/>
    <xf numFmtId="0" fontId="14" fillId="3" borderId="51" xfId="0" applyFont="1" applyFill="1" applyBorder="1"/>
    <xf numFmtId="0" fontId="5" fillId="0" borderId="51" xfId="0" applyFont="1" applyFill="1" applyBorder="1"/>
    <xf numFmtId="1" fontId="2" fillId="0" borderId="27" xfId="0" applyNumberFormat="1" applyFont="1" applyFill="1" applyBorder="1"/>
    <xf numFmtId="0" fontId="2" fillId="0" borderId="23" xfId="0" applyFont="1" applyFill="1" applyBorder="1"/>
    <xf numFmtId="0" fontId="2" fillId="0" borderId="34" xfId="0" applyFont="1" applyFill="1" applyBorder="1"/>
    <xf numFmtId="1" fontId="2" fillId="15" borderId="36" xfId="0" applyNumberFormat="1" applyFont="1" applyFill="1" applyBorder="1"/>
    <xf numFmtId="0" fontId="17" fillId="12" borderId="0" xfId="0" applyNumberFormat="1" applyFont="1" applyFill="1" applyBorder="1" applyAlignment="1">
      <alignment horizontal="center"/>
    </xf>
    <xf numFmtId="0" fontId="16" fillId="0" borderId="0" xfId="0" applyFont="1" applyAlignment="1"/>
    <xf numFmtId="1" fontId="1" fillId="0" borderId="51" xfId="0" applyNumberFormat="1" applyFont="1" applyFill="1" applyBorder="1"/>
    <xf numFmtId="1" fontId="8" fillId="0" borderId="52" xfId="0" applyNumberFormat="1" applyFont="1" applyBorder="1"/>
    <xf numFmtId="1" fontId="9" fillId="0" borderId="20" xfId="0" applyNumberFormat="1" applyFont="1" applyBorder="1"/>
    <xf numFmtId="1" fontId="8" fillId="0" borderId="53" xfId="0" applyNumberFormat="1" applyFont="1" applyFill="1" applyBorder="1"/>
    <xf numFmtId="1" fontId="9" fillId="0" borderId="54" xfId="0" applyNumberFormat="1" applyFont="1" applyFill="1" applyBorder="1"/>
    <xf numFmtId="1" fontId="9" fillId="0" borderId="31" xfId="0" applyNumberFormat="1" applyFont="1" applyFill="1" applyBorder="1"/>
    <xf numFmtId="1" fontId="1" fillId="0" borderId="29" xfId="0" applyNumberFormat="1" applyFont="1" applyFill="1" applyBorder="1"/>
    <xf numFmtId="1" fontId="1" fillId="0" borderId="0" xfId="0" applyNumberFormat="1" applyFont="1" applyFill="1" applyBorder="1"/>
    <xf numFmtId="1" fontId="9" fillId="0" borderId="55" xfId="0" applyNumberFormat="1" applyFont="1" applyFill="1" applyBorder="1"/>
    <xf numFmtId="1" fontId="9" fillId="0" borderId="18" xfId="0" applyNumberFormat="1" applyFont="1" applyFill="1" applyBorder="1"/>
    <xf numFmtId="0" fontId="7" fillId="0" borderId="19" xfId="0" applyFont="1" applyBorder="1"/>
    <xf numFmtId="0" fontId="7" fillId="0" borderId="37" xfId="0" applyFont="1" applyBorder="1"/>
    <xf numFmtId="1" fontId="1" fillId="0" borderId="39" xfId="0" applyNumberFormat="1" applyFont="1" applyFill="1" applyBorder="1"/>
    <xf numFmtId="1" fontId="1" fillId="0" borderId="56" xfId="0" applyNumberFormat="1" applyFont="1" applyFill="1" applyBorder="1"/>
    <xf numFmtId="1" fontId="8" fillId="0" borderId="48" xfId="0" applyNumberFormat="1" applyFont="1" applyFill="1" applyBorder="1"/>
    <xf numFmtId="1" fontId="9" fillId="0" borderId="56" xfId="0" applyNumberFormat="1" applyFont="1" applyFill="1" applyBorder="1"/>
    <xf numFmtId="1" fontId="9" fillId="0" borderId="41" xfId="0" applyNumberFormat="1" applyFont="1" applyFill="1" applyBorder="1"/>
    <xf numFmtId="0" fontId="1" fillId="0" borderId="24" xfId="0" applyFont="1" applyFill="1" applyBorder="1"/>
    <xf numFmtId="0" fontId="1" fillId="0" borderId="23" xfId="0" applyFont="1" applyFill="1" applyBorder="1"/>
    <xf numFmtId="0" fontId="14" fillId="14" borderId="10" xfId="0" applyFont="1" applyFill="1" applyBorder="1"/>
    <xf numFmtId="0" fontId="14" fillId="14" borderId="51" xfId="0" applyFont="1" applyFill="1" applyBorder="1"/>
    <xf numFmtId="164" fontId="14" fillId="14" borderId="13" xfId="0" applyNumberFormat="1" applyFont="1" applyFill="1" applyBorder="1"/>
    <xf numFmtId="164" fontId="14" fillId="14" borderId="14" xfId="0" applyNumberFormat="1" applyFont="1" applyFill="1" applyBorder="1"/>
    <xf numFmtId="1" fontId="1" fillId="14" borderId="27" xfId="0" applyNumberFormat="1" applyFont="1" applyFill="1" applyBorder="1"/>
    <xf numFmtId="1" fontId="1" fillId="14" borderId="25" xfId="0" applyNumberFormat="1" applyFont="1" applyFill="1" applyBorder="1"/>
    <xf numFmtId="1" fontId="1" fillId="14" borderId="28" xfId="0" applyNumberFormat="1" applyFont="1" applyFill="1" applyBorder="1"/>
    <xf numFmtId="164" fontId="0" fillId="0" borderId="0" xfId="0" applyNumberFormat="1" applyBorder="1"/>
    <xf numFmtId="0" fontId="2" fillId="16" borderId="27" xfId="0" applyFont="1" applyFill="1" applyBorder="1"/>
    <xf numFmtId="0" fontId="8" fillId="16" borderId="30" xfId="0" applyFont="1" applyFill="1" applyBorder="1"/>
    <xf numFmtId="0" fontId="1" fillId="0" borderId="33" xfId="0" applyFont="1" applyFill="1" applyBorder="1"/>
    <xf numFmtId="1" fontId="1" fillId="0" borderId="19" xfId="0" applyNumberFormat="1" applyFont="1" applyFill="1" applyBorder="1"/>
    <xf numFmtId="1" fontId="1" fillId="0" borderId="21" xfId="0" applyNumberFormat="1" applyFont="1" applyFill="1" applyBorder="1"/>
    <xf numFmtId="0" fontId="7" fillId="0" borderId="57" xfId="0" applyFont="1" applyBorder="1"/>
    <xf numFmtId="0" fontId="8" fillId="0" borderId="33" xfId="0" applyFont="1" applyFill="1" applyBorder="1"/>
    <xf numFmtId="0" fontId="9" fillId="16" borderId="27" xfId="0" applyFont="1" applyFill="1" applyBorder="1"/>
    <xf numFmtId="0" fontId="9" fillId="16" borderId="22" xfId="0" applyFont="1" applyFill="1" applyBorder="1"/>
    <xf numFmtId="0" fontId="9" fillId="16" borderId="25" xfId="0" applyFont="1" applyFill="1" applyBorder="1"/>
    <xf numFmtId="0" fontId="9" fillId="16" borderId="28" xfId="0" applyFont="1" applyFill="1" applyBorder="1"/>
    <xf numFmtId="1" fontId="1" fillId="3" borderId="13" xfId="0" applyNumberFormat="1" applyFont="1" applyFill="1" applyBorder="1"/>
    <xf numFmtId="0" fontId="2" fillId="0" borderId="0" xfId="0" applyFont="1" applyAlignment="1"/>
    <xf numFmtId="0" fontId="0" fillId="0" borderId="0" xfId="0" applyAlignment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50" xfId="0" applyFont="1" applyFill="1" applyBorder="1" applyAlignment="1">
      <alignment horizontal="left"/>
    </xf>
    <xf numFmtId="0" fontId="4" fillId="2" borderId="45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42"/>
  <sheetViews>
    <sheetView tabSelected="1" topLeftCell="A73" zoomScaleNormal="100" workbookViewId="0">
      <selection activeCell="B109" sqref="B109:M111"/>
    </sheetView>
  </sheetViews>
  <sheetFormatPr defaultColWidth="8.85546875" defaultRowHeight="12.75" x14ac:dyDescent="0.2"/>
  <cols>
    <col min="1" max="1" width="3.42578125" customWidth="1"/>
    <col min="2" max="2" width="25.28515625" customWidth="1"/>
    <col min="3" max="4" width="9.7109375" customWidth="1"/>
    <col min="5" max="5" width="8.28515625" bestFit="1" customWidth="1"/>
    <col min="6" max="6" width="8.140625" bestFit="1" customWidth="1"/>
    <col min="7" max="7" width="10" bestFit="1" customWidth="1"/>
    <col min="8" max="8" width="7.7109375" bestFit="1" customWidth="1"/>
    <col min="9" max="9" width="8.28515625" customWidth="1"/>
    <col min="10" max="10" width="8.140625" bestFit="1" customWidth="1"/>
    <col min="11" max="11" width="8.42578125" customWidth="1"/>
    <col min="12" max="17" width="8.28515625" bestFit="1" customWidth="1"/>
    <col min="18" max="18" width="9.28515625" bestFit="1" customWidth="1"/>
    <col min="19" max="19" width="7.7109375" customWidth="1"/>
    <col min="20" max="20" width="16" customWidth="1"/>
    <col min="21" max="21" width="11.42578125" customWidth="1"/>
    <col min="22" max="22" width="27.85546875" customWidth="1"/>
    <col min="23" max="23" width="37.42578125" customWidth="1"/>
    <col min="24" max="24" width="13.42578125" customWidth="1"/>
    <col min="25" max="25" width="13.85546875" customWidth="1"/>
    <col min="27" max="27" width="15.42578125" customWidth="1"/>
    <col min="29" max="29" width="18.140625" customWidth="1"/>
    <col min="41" max="41" width="13.85546875" customWidth="1"/>
    <col min="45" max="45" width="12.42578125" customWidth="1"/>
  </cols>
  <sheetData>
    <row r="1" spans="2:23" x14ac:dyDescent="0.2">
      <c r="B1" s="246" t="s">
        <v>65</v>
      </c>
      <c r="C1" s="246"/>
      <c r="D1" s="246"/>
      <c r="E1" s="246"/>
      <c r="F1" s="247"/>
      <c r="G1" s="247"/>
      <c r="H1" s="247"/>
      <c r="I1" s="247"/>
      <c r="J1" s="1"/>
      <c r="K1" s="1"/>
      <c r="L1" s="1"/>
      <c r="M1" s="1"/>
      <c r="N1" s="1"/>
      <c r="O1" s="147"/>
      <c r="P1" s="147"/>
      <c r="Q1" s="147"/>
      <c r="R1" s="1"/>
    </row>
    <row r="2" spans="2:23" ht="13.5" thickBot="1" x14ac:dyDescent="0.25">
      <c r="S2" s="2"/>
      <c r="T2" s="2"/>
      <c r="U2" s="3"/>
      <c r="W2" s="3"/>
    </row>
    <row r="3" spans="2:23" ht="16.5" thickTop="1" x14ac:dyDescent="0.25">
      <c r="B3" s="248" t="s">
        <v>60</v>
      </c>
      <c r="C3" s="249"/>
      <c r="D3" s="249"/>
      <c r="E3" s="250"/>
      <c r="F3" s="4"/>
      <c r="G3" s="4"/>
      <c r="H3" s="4"/>
    </row>
    <row r="4" spans="2:23" ht="16.5" thickBot="1" x14ac:dyDescent="0.3">
      <c r="B4" s="251" t="s">
        <v>0</v>
      </c>
      <c r="C4" s="252"/>
      <c r="D4" s="252"/>
      <c r="E4" s="253"/>
      <c r="F4" s="5"/>
      <c r="G4" s="5"/>
      <c r="H4" s="5"/>
    </row>
    <row r="5" spans="2:23" s="10" customFormat="1" ht="44.25" customHeight="1" thickTop="1" thickBot="1" x14ac:dyDescent="0.25">
      <c r="B5" s="6"/>
      <c r="C5" s="7"/>
      <c r="D5" s="8" t="s">
        <v>67</v>
      </c>
      <c r="E5" s="9" t="s">
        <v>68</v>
      </c>
      <c r="F5" s="139">
        <v>43282</v>
      </c>
      <c r="G5" s="139">
        <v>43313</v>
      </c>
      <c r="H5" s="139">
        <v>43344</v>
      </c>
    </row>
    <row r="6" spans="2:23" s="15" customFormat="1" ht="13.5" thickTop="1" x14ac:dyDescent="0.2">
      <c r="B6" s="11" t="s">
        <v>1</v>
      </c>
      <c r="C6" s="12"/>
      <c r="D6" s="163">
        <v>11018</v>
      </c>
      <c r="E6" s="14">
        <v>6076</v>
      </c>
      <c r="F6">
        <v>6076</v>
      </c>
      <c r="G6">
        <v>6076</v>
      </c>
      <c r="H6" s="14">
        <v>6076</v>
      </c>
    </row>
    <row r="7" spans="2:23" x14ac:dyDescent="0.2">
      <c r="B7" s="16" t="s">
        <v>2</v>
      </c>
      <c r="C7" s="17"/>
      <c r="D7" s="163">
        <v>60322</v>
      </c>
      <c r="E7" s="18">
        <v>116300</v>
      </c>
      <c r="F7">
        <v>116300</v>
      </c>
      <c r="G7">
        <v>116300</v>
      </c>
      <c r="H7" s="140">
        <v>116300</v>
      </c>
    </row>
    <row r="8" spans="2:23" s="15" customFormat="1" x14ac:dyDescent="0.2">
      <c r="B8" s="16" t="s">
        <v>3</v>
      </c>
      <c r="C8" s="17"/>
      <c r="D8" s="163">
        <v>22434</v>
      </c>
      <c r="E8" s="18">
        <v>48000</v>
      </c>
      <c r="F8">
        <v>48000</v>
      </c>
      <c r="G8">
        <v>48000</v>
      </c>
      <c r="H8" s="140">
        <v>48000</v>
      </c>
    </row>
    <row r="9" spans="2:23" x14ac:dyDescent="0.2">
      <c r="B9" s="16" t="s">
        <v>4</v>
      </c>
      <c r="C9" s="17"/>
      <c r="D9" s="163">
        <v>61531</v>
      </c>
      <c r="E9" s="18">
        <v>74820</v>
      </c>
      <c r="F9">
        <v>74820</v>
      </c>
      <c r="G9">
        <v>74820</v>
      </c>
      <c r="H9" s="140">
        <v>74820</v>
      </c>
    </row>
    <row r="10" spans="2:23" x14ac:dyDescent="0.2">
      <c r="B10" s="16" t="s">
        <v>22</v>
      </c>
      <c r="C10" s="17"/>
      <c r="D10" s="163">
        <v>539</v>
      </c>
      <c r="E10" s="23">
        <v>50</v>
      </c>
      <c r="F10" s="159">
        <v>50</v>
      </c>
      <c r="G10" s="160">
        <v>50</v>
      </c>
      <c r="H10" s="161">
        <v>50</v>
      </c>
    </row>
    <row r="11" spans="2:23" x14ac:dyDescent="0.2">
      <c r="B11" s="25" t="s">
        <v>5</v>
      </c>
      <c r="C11" s="26"/>
      <c r="D11" s="163">
        <v>1538</v>
      </c>
      <c r="E11" s="27">
        <v>300</v>
      </c>
      <c r="F11" s="28">
        <v>300</v>
      </c>
      <c r="G11" s="29">
        <v>300</v>
      </c>
      <c r="H11" s="27">
        <v>300</v>
      </c>
    </row>
    <row r="12" spans="2:23" x14ac:dyDescent="0.2">
      <c r="B12" s="21" t="s">
        <v>6</v>
      </c>
      <c r="C12" s="22"/>
      <c r="D12" s="163">
        <v>0.4</v>
      </c>
      <c r="E12" s="24">
        <v>10</v>
      </c>
      <c r="F12" s="159">
        <v>10</v>
      </c>
      <c r="G12" s="160">
        <v>10</v>
      </c>
      <c r="H12" s="161">
        <v>10</v>
      </c>
    </row>
    <row r="13" spans="2:23" x14ac:dyDescent="0.2">
      <c r="B13" s="25" t="s">
        <v>27</v>
      </c>
      <c r="C13" s="26"/>
      <c r="D13" s="163"/>
      <c r="E13" s="30"/>
      <c r="F13" s="31"/>
      <c r="G13" s="32"/>
      <c r="H13" s="30"/>
    </row>
    <row r="14" spans="2:23" x14ac:dyDescent="0.2">
      <c r="B14" s="21" t="s">
        <v>61</v>
      </c>
      <c r="C14" s="22"/>
      <c r="D14" s="163">
        <v>2409</v>
      </c>
      <c r="E14" s="24">
        <v>500</v>
      </c>
      <c r="F14" s="142">
        <v>1000</v>
      </c>
      <c r="G14" s="143">
        <v>1000</v>
      </c>
      <c r="H14" s="140">
        <v>1000</v>
      </c>
    </row>
    <row r="15" spans="2:23" x14ac:dyDescent="0.2">
      <c r="B15" s="16" t="s">
        <v>7</v>
      </c>
      <c r="C15" s="17"/>
      <c r="D15" s="163">
        <v>4.4000000000000004</v>
      </c>
      <c r="E15" s="30">
        <v>600</v>
      </c>
      <c r="F15" s="31">
        <v>600</v>
      </c>
      <c r="G15" s="32">
        <v>600</v>
      </c>
      <c r="H15" s="30">
        <v>600</v>
      </c>
    </row>
    <row r="16" spans="2:23" x14ac:dyDescent="0.2">
      <c r="B16" s="16" t="s">
        <v>8</v>
      </c>
      <c r="C16" s="17"/>
      <c r="D16" s="163">
        <v>0</v>
      </c>
      <c r="E16" s="33">
        <v>0</v>
      </c>
      <c r="F16" s="34">
        <v>0</v>
      </c>
      <c r="G16" s="35">
        <v>0</v>
      </c>
      <c r="H16" s="33">
        <v>0</v>
      </c>
    </row>
    <row r="17" spans="2:9" x14ac:dyDescent="0.2">
      <c r="B17" s="16" t="s">
        <v>9</v>
      </c>
      <c r="C17" s="17"/>
      <c r="D17" s="163">
        <v>5914</v>
      </c>
      <c r="E17" s="33">
        <v>200</v>
      </c>
      <c r="F17" s="34">
        <v>200</v>
      </c>
      <c r="G17" s="35">
        <v>200</v>
      </c>
      <c r="H17" s="33">
        <v>200</v>
      </c>
    </row>
    <row r="18" spans="2:9" x14ac:dyDescent="0.2">
      <c r="B18" s="25" t="s">
        <v>10</v>
      </c>
      <c r="C18" s="26"/>
      <c r="D18" s="163">
        <v>0</v>
      </c>
      <c r="E18" s="30">
        <v>0</v>
      </c>
      <c r="F18" s="31">
        <v>0</v>
      </c>
      <c r="G18" s="32">
        <v>0</v>
      </c>
      <c r="H18" s="30">
        <v>0</v>
      </c>
    </row>
    <row r="19" spans="2:9" x14ac:dyDescent="0.2">
      <c r="B19" s="16" t="s">
        <v>11</v>
      </c>
      <c r="C19" s="17"/>
      <c r="D19" s="164">
        <v>88</v>
      </c>
      <c r="E19" s="152">
        <v>200</v>
      </c>
      <c r="F19" s="151">
        <v>200</v>
      </c>
      <c r="G19" s="150">
        <v>200</v>
      </c>
      <c r="H19" s="152">
        <v>200</v>
      </c>
    </row>
    <row r="20" spans="2:9" x14ac:dyDescent="0.2">
      <c r="B20" s="16" t="s">
        <v>12</v>
      </c>
      <c r="C20" s="17"/>
      <c r="D20" s="163">
        <v>0.4</v>
      </c>
      <c r="E20" s="33">
        <v>0</v>
      </c>
      <c r="F20" s="34">
        <v>0</v>
      </c>
      <c r="G20" s="35">
        <v>0</v>
      </c>
      <c r="H20" s="33">
        <v>0</v>
      </c>
    </row>
    <row r="21" spans="2:9" x14ac:dyDescent="0.2">
      <c r="B21" s="36" t="s">
        <v>26</v>
      </c>
      <c r="C21" s="37"/>
      <c r="D21" s="163"/>
      <c r="E21" s="41"/>
      <c r="F21" s="39"/>
      <c r="G21" s="40"/>
      <c r="H21" s="41"/>
    </row>
    <row r="22" spans="2:9" ht="13.5" thickBot="1" x14ac:dyDescent="0.25">
      <c r="B22" s="36" t="s">
        <v>13</v>
      </c>
      <c r="C22" s="37"/>
      <c r="D22" s="163">
        <v>120</v>
      </c>
      <c r="E22" s="38">
        <v>10</v>
      </c>
      <c r="F22" s="39">
        <v>10</v>
      </c>
      <c r="G22" s="40">
        <v>10</v>
      </c>
      <c r="H22" s="41">
        <v>10</v>
      </c>
    </row>
    <row r="23" spans="2:9" ht="13.5" thickTop="1" x14ac:dyDescent="0.2">
      <c r="B23" s="42" t="s">
        <v>14</v>
      </c>
      <c r="C23" s="43"/>
      <c r="D23" s="165">
        <f t="shared" ref="D23:H23" si="0">SUM(D6:D22)</f>
        <v>165918.19999999998</v>
      </c>
      <c r="E23" s="45">
        <f t="shared" si="0"/>
        <v>247066</v>
      </c>
      <c r="F23" s="46">
        <f t="shared" si="0"/>
        <v>247566</v>
      </c>
      <c r="G23" s="47">
        <f t="shared" si="0"/>
        <v>247566</v>
      </c>
      <c r="H23" s="48">
        <f t="shared" si="0"/>
        <v>247566</v>
      </c>
    </row>
    <row r="24" spans="2:9" x14ac:dyDescent="0.2">
      <c r="B24" s="157" t="s">
        <v>36</v>
      </c>
      <c r="C24" s="49"/>
      <c r="D24" s="166">
        <f t="shared" ref="D24:H24" si="1">SUM(D6:D9)</f>
        <v>155305</v>
      </c>
      <c r="E24" s="51">
        <f t="shared" si="1"/>
        <v>245196</v>
      </c>
      <c r="F24" s="52">
        <f t="shared" si="1"/>
        <v>245196</v>
      </c>
      <c r="G24" s="53">
        <f t="shared" si="1"/>
        <v>245196</v>
      </c>
      <c r="H24" s="19">
        <f t="shared" si="1"/>
        <v>245196</v>
      </c>
    </row>
    <row r="25" spans="2:9" x14ac:dyDescent="0.2">
      <c r="B25" s="158" t="s">
        <v>66</v>
      </c>
      <c r="C25" s="54"/>
      <c r="D25" s="245">
        <f>SUM(D10:D22)</f>
        <v>10613.199999999999</v>
      </c>
      <c r="E25" s="245">
        <f t="shared" ref="E25:H25" si="2">SUM(E10:E22)</f>
        <v>1870</v>
      </c>
      <c r="F25" s="245">
        <f t="shared" si="2"/>
        <v>2370</v>
      </c>
      <c r="G25" s="245">
        <f t="shared" si="2"/>
        <v>2370</v>
      </c>
      <c r="H25" s="245">
        <f t="shared" si="2"/>
        <v>2370</v>
      </c>
    </row>
    <row r="26" spans="2:9" x14ac:dyDescent="0.2">
      <c r="B26" s="57" t="s">
        <v>15</v>
      </c>
      <c r="C26" s="58"/>
      <c r="D26" s="59">
        <v>0</v>
      </c>
      <c r="E26" s="60">
        <v>0</v>
      </c>
      <c r="F26" s="144">
        <v>0</v>
      </c>
      <c r="G26" s="61">
        <v>0</v>
      </c>
      <c r="H26" s="62">
        <v>0</v>
      </c>
    </row>
    <row r="27" spans="2:9" x14ac:dyDescent="0.2">
      <c r="B27" s="57" t="s">
        <v>16</v>
      </c>
      <c r="C27" s="58"/>
      <c r="D27" s="63">
        <v>0</v>
      </c>
      <c r="E27" s="64">
        <v>0</v>
      </c>
      <c r="F27" s="65">
        <v>0</v>
      </c>
      <c r="G27" s="66">
        <v>0</v>
      </c>
      <c r="H27" s="64">
        <v>0</v>
      </c>
    </row>
    <row r="28" spans="2:9" x14ac:dyDescent="0.2">
      <c r="B28" s="67" t="s">
        <v>17</v>
      </c>
      <c r="C28" s="68"/>
      <c r="D28" s="69">
        <v>267616</v>
      </c>
      <c r="E28" s="70">
        <v>267616</v>
      </c>
      <c r="F28" s="71">
        <v>267616</v>
      </c>
      <c r="G28" s="180">
        <v>267616</v>
      </c>
      <c r="H28" s="181">
        <v>267616</v>
      </c>
    </row>
    <row r="29" spans="2:9" ht="13.5" thickBot="1" x14ac:dyDescent="0.25">
      <c r="B29" s="73" t="s">
        <v>18</v>
      </c>
      <c r="C29" s="74"/>
      <c r="D29" s="75">
        <f t="shared" ref="D29:E29" si="3">D28-D23-D26-D27</f>
        <v>101697.80000000002</v>
      </c>
      <c r="E29" s="76">
        <f t="shared" si="3"/>
        <v>20550</v>
      </c>
      <c r="F29" s="77">
        <f t="shared" ref="F29:H29" si="4">F28-F23-F26-F27</f>
        <v>20050</v>
      </c>
      <c r="G29" s="78">
        <f t="shared" si="4"/>
        <v>20050</v>
      </c>
      <c r="H29" s="79">
        <f t="shared" si="4"/>
        <v>20050</v>
      </c>
    </row>
    <row r="30" spans="2:9" ht="13.5" customHeight="1" thickTop="1" x14ac:dyDescent="0.2">
      <c r="B30" s="80"/>
      <c r="C30" s="80"/>
      <c r="D30" s="81"/>
      <c r="E30" s="80"/>
      <c r="F30" s="82"/>
      <c r="G30" s="82"/>
      <c r="H30" s="82"/>
      <c r="I30" s="80"/>
    </row>
    <row r="31" spans="2:9" ht="13.5" customHeight="1" x14ac:dyDescent="0.2">
      <c r="B31" s="83"/>
      <c r="C31" s="83"/>
      <c r="D31" s="84"/>
      <c r="E31" s="84"/>
      <c r="F31" s="84"/>
      <c r="G31" s="84"/>
      <c r="H31" s="84"/>
    </row>
    <row r="32" spans="2:9" ht="13.5" customHeight="1" x14ac:dyDescent="0.2">
      <c r="B32" s="83"/>
      <c r="C32" s="83"/>
      <c r="D32" s="1"/>
      <c r="E32" s="146"/>
      <c r="F32" s="1"/>
      <c r="G32" s="1"/>
      <c r="H32" s="1"/>
    </row>
    <row r="33" spans="1:41" ht="13.5" customHeight="1" x14ac:dyDescent="0.2">
      <c r="B33" s="83"/>
      <c r="C33" s="83"/>
      <c r="D33" s="1"/>
      <c r="E33" s="1"/>
      <c r="F33" s="1"/>
      <c r="G33" s="1"/>
      <c r="H33" s="1"/>
      <c r="I33" s="1"/>
      <c r="J33" s="1"/>
      <c r="K33" s="1"/>
      <c r="L33" s="147"/>
      <c r="M33" s="147"/>
      <c r="N33" s="147"/>
      <c r="O33" s="1"/>
      <c r="X33" s="80"/>
      <c r="Y33" s="80"/>
    </row>
    <row r="34" spans="1:41" ht="13.5" customHeight="1" thickBot="1" x14ac:dyDescent="0.25">
      <c r="B34" s="85"/>
      <c r="C34" s="85"/>
      <c r="D34" s="85"/>
      <c r="E34" s="8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</row>
    <row r="35" spans="1:41" ht="16.5" thickTop="1" x14ac:dyDescent="0.25">
      <c r="A35" s="80"/>
      <c r="B35" s="248" t="str">
        <f>B3</f>
        <v>UK Tier 1 Requests  - 2018</v>
      </c>
      <c r="C35" s="249"/>
      <c r="D35" s="249"/>
      <c r="E35" s="250"/>
      <c r="F35" s="4"/>
      <c r="G35" s="4"/>
      <c r="H35" s="4"/>
      <c r="M35" s="80"/>
    </row>
    <row r="36" spans="1:41" s="80" customFormat="1" ht="16.5" thickBot="1" x14ac:dyDescent="0.3">
      <c r="A36"/>
      <c r="B36" s="251" t="s">
        <v>20</v>
      </c>
      <c r="C36" s="252"/>
      <c r="D36" s="252"/>
      <c r="E36" s="253"/>
      <c r="F36" s="5"/>
      <c r="G36" s="5"/>
      <c r="H36" s="5"/>
      <c r="I36"/>
      <c r="J36"/>
      <c r="K36"/>
      <c r="L36"/>
      <c r="M36"/>
    </row>
    <row r="37" spans="1:41" ht="24" thickTop="1" thickBot="1" x14ac:dyDescent="0.25">
      <c r="B37" s="6"/>
      <c r="C37" s="86" t="s">
        <v>69</v>
      </c>
      <c r="D37" s="8" t="s">
        <v>70</v>
      </c>
      <c r="E37" s="9" t="s">
        <v>68</v>
      </c>
      <c r="F37" s="139">
        <v>43282</v>
      </c>
      <c r="G37" s="139">
        <v>43313</v>
      </c>
      <c r="H37" s="139">
        <v>43344</v>
      </c>
    </row>
    <row r="38" spans="1:41" ht="13.5" thickTop="1" x14ac:dyDescent="0.2">
      <c r="B38" s="11" t="s">
        <v>38</v>
      </c>
      <c r="C38" s="193">
        <v>544</v>
      </c>
      <c r="D38" s="163">
        <v>532</v>
      </c>
      <c r="E38" s="167">
        <v>638</v>
      </c>
      <c r="F38" s="168">
        <v>638</v>
      </c>
      <c r="G38" s="168">
        <v>638</v>
      </c>
      <c r="H38" s="169">
        <v>638</v>
      </c>
    </row>
    <row r="39" spans="1:41" x14ac:dyDescent="0.2">
      <c r="B39" s="11" t="s">
        <v>39</v>
      </c>
      <c r="C39" s="207"/>
      <c r="D39" s="163"/>
      <c r="E39" s="208"/>
      <c r="F39" s="168">
        <v>0</v>
      </c>
      <c r="G39" s="168">
        <v>0</v>
      </c>
      <c r="H39" s="209">
        <v>0</v>
      </c>
    </row>
    <row r="40" spans="1:41" x14ac:dyDescent="0.2">
      <c r="B40" s="16" t="s">
        <v>40</v>
      </c>
      <c r="C40" s="194">
        <v>4316</v>
      </c>
      <c r="D40" s="163">
        <v>628</v>
      </c>
      <c r="E40" s="170">
        <v>8850</v>
      </c>
      <c r="F40" s="171">
        <v>0</v>
      </c>
      <c r="G40" s="171">
        <v>0</v>
      </c>
      <c r="H40" s="209">
        <v>0</v>
      </c>
    </row>
    <row r="41" spans="1:41" ht="12" customHeight="1" x14ac:dyDescent="0.2">
      <c r="B41" s="16" t="s">
        <v>41</v>
      </c>
      <c r="C41" s="194">
        <v>3100</v>
      </c>
      <c r="D41" s="163">
        <v>4616</v>
      </c>
      <c r="E41" s="170"/>
      <c r="F41" s="171">
        <v>8500</v>
      </c>
      <c r="G41" s="171">
        <v>8500</v>
      </c>
      <c r="H41" s="172">
        <v>8500</v>
      </c>
    </row>
    <row r="42" spans="1:41" x14ac:dyDescent="0.2">
      <c r="B42" s="16" t="s">
        <v>43</v>
      </c>
      <c r="C42" s="194">
        <v>2762</v>
      </c>
      <c r="D42" s="163">
        <v>619</v>
      </c>
      <c r="E42" s="170">
        <v>4784</v>
      </c>
      <c r="F42" s="171">
        <v>0</v>
      </c>
      <c r="G42" s="171">
        <v>0</v>
      </c>
      <c r="H42" s="172">
        <v>0</v>
      </c>
    </row>
    <row r="43" spans="1:41" x14ac:dyDescent="0.2">
      <c r="B43" s="16" t="s">
        <v>42</v>
      </c>
      <c r="C43" s="194">
        <v>2500</v>
      </c>
      <c r="D43" s="163">
        <v>2229</v>
      </c>
      <c r="E43" s="210"/>
      <c r="F43" s="211">
        <v>4600</v>
      </c>
      <c r="G43" s="211">
        <v>4600</v>
      </c>
      <c r="H43" s="212">
        <v>4600</v>
      </c>
    </row>
    <row r="44" spans="1:41" x14ac:dyDescent="0.2">
      <c r="B44" s="36" t="s">
        <v>45</v>
      </c>
      <c r="C44" s="213">
        <v>5294</v>
      </c>
      <c r="D44" s="214">
        <v>4296</v>
      </c>
      <c r="E44" s="210">
        <v>7317</v>
      </c>
      <c r="F44" s="211">
        <v>3600</v>
      </c>
      <c r="G44" s="211">
        <v>3600</v>
      </c>
      <c r="H44" s="212">
        <v>3600</v>
      </c>
    </row>
    <row r="45" spans="1:41" ht="13.5" thickBot="1" x14ac:dyDescent="0.25">
      <c r="B45" s="218" t="s">
        <v>44</v>
      </c>
      <c r="C45" s="219">
        <v>1500</v>
      </c>
      <c r="D45" s="220">
        <v>95</v>
      </c>
      <c r="E45" s="221"/>
      <c r="F45" s="222">
        <v>3400</v>
      </c>
      <c r="G45" s="222">
        <v>3400</v>
      </c>
      <c r="H45" s="223">
        <v>3400</v>
      </c>
    </row>
    <row r="46" spans="1:41" ht="13.5" thickTop="1" x14ac:dyDescent="0.2">
      <c r="B46" s="217" t="s">
        <v>46</v>
      </c>
      <c r="C46" s="193">
        <f>SUM(C38:C39)</f>
        <v>544</v>
      </c>
      <c r="D46" s="193">
        <f t="shared" ref="D46:E46" si="5">SUM(D38:D39)</f>
        <v>532</v>
      </c>
      <c r="E46" s="237">
        <f t="shared" si="5"/>
        <v>638</v>
      </c>
      <c r="F46" s="215">
        <f t="shared" ref="F46:H46" si="6">SUM(F38:F39)</f>
        <v>638</v>
      </c>
      <c r="G46" s="215">
        <f t="shared" si="6"/>
        <v>638</v>
      </c>
      <c r="H46" s="216">
        <f t="shared" si="6"/>
        <v>638</v>
      </c>
    </row>
    <row r="47" spans="1:41" x14ac:dyDescent="0.2">
      <c r="B47" s="16" t="s">
        <v>47</v>
      </c>
      <c r="C47" s="194">
        <f>SUM(C40:C41)</f>
        <v>7416</v>
      </c>
      <c r="D47" s="194">
        <f t="shared" ref="D47:E47" si="7">SUM(D40:D41)</f>
        <v>5244</v>
      </c>
      <c r="E47" s="238">
        <f t="shared" si="7"/>
        <v>8850</v>
      </c>
      <c r="F47" s="211">
        <f t="shared" ref="F47:H47" si="8">SUM(F40:F41)</f>
        <v>8500</v>
      </c>
      <c r="G47" s="211">
        <f t="shared" si="8"/>
        <v>8500</v>
      </c>
      <c r="H47" s="212">
        <f t="shared" si="8"/>
        <v>8500</v>
      </c>
    </row>
    <row r="48" spans="1:41" x14ac:dyDescent="0.2">
      <c r="B48" s="16" t="s">
        <v>48</v>
      </c>
      <c r="C48" s="194">
        <f>SUM(C42:C43)</f>
        <v>5262</v>
      </c>
      <c r="D48" s="194">
        <f t="shared" ref="D48:E48" si="9">SUM(D42:D43)</f>
        <v>2848</v>
      </c>
      <c r="E48" s="238">
        <f t="shared" si="9"/>
        <v>4784</v>
      </c>
      <c r="F48" s="211">
        <f t="shared" ref="F48:H48" si="10">SUM(F42:F43)</f>
        <v>4600</v>
      </c>
      <c r="G48" s="211">
        <f t="shared" si="10"/>
        <v>4600</v>
      </c>
      <c r="H48" s="212">
        <f t="shared" si="10"/>
        <v>4600</v>
      </c>
    </row>
    <row r="49" spans="1:12" x14ac:dyDescent="0.2">
      <c r="B49" s="16" t="s">
        <v>49</v>
      </c>
      <c r="C49" s="194">
        <f>SUM(C44:C45)</f>
        <v>6794</v>
      </c>
      <c r="D49" s="194">
        <f t="shared" ref="D49:E49" si="11">SUM(D44:D45)</f>
        <v>4391</v>
      </c>
      <c r="E49" s="238">
        <f t="shared" si="11"/>
        <v>7317</v>
      </c>
      <c r="F49" s="211">
        <f t="shared" ref="F49:H49" si="12">SUM(F44:F45)</f>
        <v>7000</v>
      </c>
      <c r="G49" s="211">
        <f t="shared" si="12"/>
        <v>7000</v>
      </c>
      <c r="H49" s="212">
        <f t="shared" si="12"/>
        <v>7000</v>
      </c>
      <c r="I49" s="15"/>
    </row>
    <row r="50" spans="1:12" x14ac:dyDescent="0.2">
      <c r="B50" s="11" t="s">
        <v>56</v>
      </c>
      <c r="C50" s="195"/>
      <c r="D50" s="13"/>
      <c r="E50" s="89">
        <v>0</v>
      </c>
      <c r="F50" s="224">
        <v>100</v>
      </c>
      <c r="G50" s="143">
        <v>100</v>
      </c>
      <c r="H50" s="225">
        <v>100</v>
      </c>
      <c r="I50" s="15"/>
    </row>
    <row r="51" spans="1:12" ht="15.95" customHeight="1" x14ac:dyDescent="0.2">
      <c r="B51" s="11" t="s">
        <v>63</v>
      </c>
      <c r="C51" s="196"/>
      <c r="D51" s="13"/>
      <c r="E51" s="174"/>
      <c r="F51" s="236">
        <v>100</v>
      </c>
      <c r="G51" s="182">
        <v>100</v>
      </c>
      <c r="H51" s="225">
        <v>100</v>
      </c>
      <c r="I51" s="15"/>
    </row>
    <row r="52" spans="1:12" ht="15.95" customHeight="1" x14ac:dyDescent="0.2">
      <c r="A52" s="10"/>
      <c r="B52" s="11" t="s">
        <v>57</v>
      </c>
      <c r="C52" s="196"/>
      <c r="D52" s="13"/>
      <c r="E52" s="174"/>
      <c r="F52" s="182">
        <v>100</v>
      </c>
      <c r="G52" s="182">
        <v>100</v>
      </c>
      <c r="H52" s="225">
        <v>100</v>
      </c>
      <c r="J52" s="10"/>
      <c r="K52" s="10"/>
      <c r="L52" s="10"/>
    </row>
    <row r="53" spans="1:12" ht="15.95" customHeight="1" x14ac:dyDescent="0.2">
      <c r="A53" s="10"/>
      <c r="B53" s="239" t="s">
        <v>62</v>
      </c>
      <c r="C53" s="196"/>
      <c r="D53" s="13"/>
      <c r="E53" s="174"/>
      <c r="F53" s="240">
        <v>2346</v>
      </c>
      <c r="G53" s="240">
        <v>2346</v>
      </c>
      <c r="H53" s="240">
        <v>2346</v>
      </c>
      <c r="J53" s="10"/>
      <c r="K53" s="10"/>
      <c r="L53" s="10"/>
    </row>
    <row r="54" spans="1:12" s="10" customFormat="1" ht="15.95" customHeight="1" thickBot="1" x14ac:dyDescent="0.25">
      <c r="A54" s="15"/>
      <c r="B54" s="36" t="s">
        <v>58</v>
      </c>
      <c r="C54" s="197">
        <v>1281</v>
      </c>
      <c r="D54" s="13">
        <v>685</v>
      </c>
      <c r="E54" s="90">
        <v>1281</v>
      </c>
      <c r="F54" s="92">
        <v>1281</v>
      </c>
      <c r="G54" s="91">
        <v>1281</v>
      </c>
      <c r="H54" s="93">
        <v>1281</v>
      </c>
      <c r="I54"/>
      <c r="J54" s="15"/>
      <c r="K54" s="15"/>
      <c r="L54" s="15"/>
    </row>
    <row r="55" spans="1:12" s="15" customFormat="1" ht="13.5" thickTop="1" x14ac:dyDescent="0.2">
      <c r="A55"/>
      <c r="B55" s="94" t="s">
        <v>54</v>
      </c>
      <c r="C55" s="198">
        <f>C38+C40+C42+C44+C54</f>
        <v>14197</v>
      </c>
      <c r="D55" s="165">
        <f t="shared" ref="D55:E55" si="13">D38+D40+D42+D44+D54</f>
        <v>6760</v>
      </c>
      <c r="E55" s="45">
        <f t="shared" si="13"/>
        <v>22870</v>
      </c>
      <c r="F55" s="96">
        <f t="shared" ref="F55:H55" si="14">F38+F40+F42+F44+F54</f>
        <v>5519</v>
      </c>
      <c r="G55" s="97">
        <f t="shared" si="14"/>
        <v>5519</v>
      </c>
      <c r="H55" s="98">
        <f t="shared" si="14"/>
        <v>5519</v>
      </c>
      <c r="I55"/>
      <c r="J55"/>
      <c r="K55"/>
      <c r="L55"/>
    </row>
    <row r="56" spans="1:12" x14ac:dyDescent="0.2">
      <c r="B56" s="157" t="s">
        <v>36</v>
      </c>
      <c r="C56" s="52">
        <f t="shared" ref="C56:E56" si="15">SUM(C38:C44)</f>
        <v>18516</v>
      </c>
      <c r="D56" s="166">
        <f t="shared" si="15"/>
        <v>12920</v>
      </c>
      <c r="E56" s="118">
        <f t="shared" si="15"/>
        <v>21589</v>
      </c>
      <c r="F56" s="99">
        <f t="shared" ref="F56:G56" si="16">SUM(F38:F45)</f>
        <v>20738</v>
      </c>
      <c r="G56" s="100">
        <f t="shared" si="16"/>
        <v>20738</v>
      </c>
      <c r="H56" s="101">
        <f>SUM(H38:H45)</f>
        <v>20738</v>
      </c>
    </row>
    <row r="57" spans="1:12" x14ac:dyDescent="0.2">
      <c r="A57" s="15"/>
      <c r="B57" s="102"/>
      <c r="C57" s="199"/>
      <c r="D57" s="103"/>
      <c r="E57" s="104"/>
      <c r="F57" s="56"/>
      <c r="G57" s="55"/>
      <c r="H57" s="20"/>
      <c r="J57" s="15"/>
      <c r="K57" s="15"/>
      <c r="L57" s="15"/>
    </row>
    <row r="58" spans="1:12" s="15" customFormat="1" x14ac:dyDescent="0.2">
      <c r="B58" s="226"/>
      <c r="C58" s="227"/>
      <c r="D58" s="228"/>
      <c r="E58" s="229"/>
      <c r="F58" s="230"/>
      <c r="G58" s="231"/>
      <c r="H58" s="232"/>
      <c r="I58"/>
    </row>
    <row r="59" spans="1:12" s="15" customFormat="1" x14ac:dyDescent="0.2">
      <c r="A59"/>
      <c r="B59" s="57"/>
      <c r="C59" s="200"/>
      <c r="D59" s="185"/>
      <c r="E59" s="106"/>
      <c r="F59" s="105"/>
      <c r="G59" s="107"/>
      <c r="H59" s="108"/>
      <c r="I59"/>
      <c r="J59"/>
      <c r="K59"/>
      <c r="L59"/>
    </row>
    <row r="60" spans="1:12" x14ac:dyDescent="0.2">
      <c r="B60" s="67" t="s">
        <v>52</v>
      </c>
      <c r="C60" s="201">
        <v>21828</v>
      </c>
      <c r="D60" s="69">
        <v>21828</v>
      </c>
      <c r="E60" s="70">
        <v>21828</v>
      </c>
      <c r="F60" s="234">
        <v>10000</v>
      </c>
      <c r="G60" s="234">
        <v>10000</v>
      </c>
      <c r="H60" s="234">
        <v>10000</v>
      </c>
    </row>
    <row r="61" spans="1:12" ht="13.5" thickBot="1" x14ac:dyDescent="0.25">
      <c r="B61" s="73" t="s">
        <v>53</v>
      </c>
      <c r="C61" s="109">
        <f>C60-C55-C59</f>
        <v>7631</v>
      </c>
      <c r="D61" s="186">
        <f t="shared" ref="D61:E61" si="17">D60-D55-D59</f>
        <v>15068</v>
      </c>
      <c r="E61" s="110">
        <f t="shared" si="17"/>
        <v>-1042</v>
      </c>
      <c r="F61" s="109">
        <f t="shared" ref="F61:H61" si="18">F60-F55-F59</f>
        <v>4481</v>
      </c>
      <c r="G61" s="111">
        <f t="shared" si="18"/>
        <v>4481</v>
      </c>
      <c r="H61" s="110">
        <f t="shared" si="18"/>
        <v>4481</v>
      </c>
    </row>
    <row r="62" spans="1:12" ht="13.5" thickTop="1" x14ac:dyDescent="0.2">
      <c r="B62" s="183" t="s">
        <v>64</v>
      </c>
      <c r="C62" s="187"/>
      <c r="D62" s="188"/>
      <c r="E62" s="184"/>
      <c r="F62" s="204">
        <f t="shared" ref="F62:H62" si="19">F39+F41+F43+F45+SUM(F50:F53)</f>
        <v>19146</v>
      </c>
      <c r="G62" s="204">
        <f t="shared" si="19"/>
        <v>19146</v>
      </c>
      <c r="H62" s="204">
        <f t="shared" si="19"/>
        <v>19146</v>
      </c>
    </row>
    <row r="63" spans="1:12" x14ac:dyDescent="0.2">
      <c r="B63" s="57"/>
      <c r="C63" s="190"/>
      <c r="D63" s="189"/>
      <c r="E63" s="202"/>
      <c r="F63" s="185"/>
      <c r="G63" s="107"/>
      <c r="H63" s="108"/>
    </row>
    <row r="64" spans="1:12" x14ac:dyDescent="0.2">
      <c r="B64" s="67" t="s">
        <v>50</v>
      </c>
      <c r="C64" s="190"/>
      <c r="D64" s="189"/>
      <c r="E64" s="202"/>
      <c r="F64" s="235">
        <v>21174</v>
      </c>
      <c r="G64" s="235">
        <v>21174</v>
      </c>
      <c r="H64" s="235">
        <v>21174</v>
      </c>
    </row>
    <row r="65" spans="2:18" ht="13.5" thickBot="1" x14ac:dyDescent="0.25">
      <c r="B65" s="73" t="s">
        <v>51</v>
      </c>
      <c r="C65" s="191"/>
      <c r="D65" s="192"/>
      <c r="E65" s="203"/>
      <c r="F65" s="109">
        <f t="shared" ref="F65:H65" si="20">F64-F62-F63</f>
        <v>2028</v>
      </c>
      <c r="G65" s="111">
        <f t="shared" si="20"/>
        <v>2028</v>
      </c>
      <c r="H65" s="110">
        <f t="shared" si="20"/>
        <v>2028</v>
      </c>
    </row>
    <row r="66" spans="2:18" ht="14.25" thickTop="1" thickBot="1" x14ac:dyDescent="0.25">
      <c r="B66" s="73" t="s">
        <v>37</v>
      </c>
      <c r="C66" s="191"/>
      <c r="D66" s="192"/>
      <c r="E66" s="203"/>
      <c r="F66" s="109">
        <f t="shared" ref="F66:H66" si="21">F60+F64</f>
        <v>31174</v>
      </c>
      <c r="G66" s="111">
        <f t="shared" si="21"/>
        <v>31174</v>
      </c>
      <c r="H66" s="110">
        <f t="shared" si="21"/>
        <v>31174</v>
      </c>
    </row>
    <row r="67" spans="2:18" ht="13.5" thickTop="1" x14ac:dyDescent="0.2">
      <c r="B67" s="112" t="s">
        <v>55</v>
      </c>
      <c r="C67" s="112"/>
      <c r="D67" s="113"/>
      <c r="E67" s="114"/>
      <c r="F67" s="233">
        <f t="shared" ref="F67:H67" si="22">(F60+F64)-(F55+F62)</f>
        <v>6509</v>
      </c>
      <c r="G67" s="233">
        <f t="shared" si="22"/>
        <v>6509</v>
      </c>
      <c r="H67" s="233">
        <f t="shared" si="22"/>
        <v>6509</v>
      </c>
    </row>
    <row r="68" spans="2:18" x14ac:dyDescent="0.2">
      <c r="B68" s="112"/>
      <c r="C68" s="112"/>
      <c r="D68" s="113"/>
      <c r="E68" s="114"/>
      <c r="F68" s="15"/>
      <c r="G68" s="15"/>
      <c r="H68" s="15"/>
    </row>
    <row r="69" spans="2:18" x14ac:dyDescent="0.2">
      <c r="B69" s="112"/>
      <c r="C69" s="112"/>
      <c r="D69" s="113"/>
      <c r="E69" s="114"/>
      <c r="F69" s="15"/>
      <c r="G69" s="15"/>
      <c r="H69" s="15"/>
    </row>
    <row r="70" spans="2:18" x14ac:dyDescent="0.2">
      <c r="B70" s="112"/>
      <c r="C70" s="112"/>
      <c r="D70" s="113"/>
      <c r="E70" s="11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2:18" x14ac:dyDescent="0.2">
      <c r="B71" s="112"/>
      <c r="C71" s="112"/>
      <c r="D71" s="113"/>
      <c r="E71" s="11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2:18" x14ac:dyDescent="0.2">
      <c r="B72" s="83"/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148"/>
      <c r="P72" s="148"/>
      <c r="Q72" s="148"/>
      <c r="R72" s="84"/>
    </row>
    <row r="73" spans="2:18" x14ac:dyDescent="0.2">
      <c r="B73" s="8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47"/>
      <c r="P73" s="147"/>
      <c r="Q73" s="147"/>
      <c r="R73" s="1"/>
    </row>
    <row r="74" spans="2:18" x14ac:dyDescent="0.2">
      <c r="B74" s="83"/>
      <c r="C74" s="83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148"/>
      <c r="P74" s="148"/>
      <c r="Q74" s="148"/>
      <c r="R74" s="84"/>
    </row>
    <row r="75" spans="2:18" x14ac:dyDescent="0.2">
      <c r="B75" s="83"/>
      <c r="C75" s="83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148"/>
      <c r="P75" s="148"/>
      <c r="Q75" s="148"/>
      <c r="R75" s="84"/>
    </row>
    <row r="76" spans="2:18" x14ac:dyDescent="0.2">
      <c r="B76" s="83"/>
      <c r="C76" s="83"/>
      <c r="D76" s="84"/>
      <c r="E76" s="84"/>
      <c r="F76" s="84"/>
      <c r="G76" s="84"/>
      <c r="H76" s="84"/>
    </row>
    <row r="77" spans="2:18" ht="13.5" thickBot="1" x14ac:dyDescent="0.25">
      <c r="B77" s="85"/>
      <c r="C77" s="205" t="s">
        <v>19</v>
      </c>
      <c r="D77" s="205"/>
      <c r="E77" s="205"/>
      <c r="F77" s="205"/>
      <c r="G77" s="205"/>
      <c r="H77" s="205"/>
    </row>
    <row r="78" spans="2:18" ht="16.5" thickTop="1" x14ac:dyDescent="0.25">
      <c r="B78" s="248" t="str">
        <f>B3</f>
        <v>UK Tier 1 Requests  - 2018</v>
      </c>
      <c r="C78" s="249"/>
      <c r="D78" s="249"/>
      <c r="E78" s="254"/>
      <c r="F78" s="4"/>
      <c r="G78" s="4"/>
      <c r="H78" s="4"/>
    </row>
    <row r="79" spans="2:18" ht="16.5" thickBot="1" x14ac:dyDescent="0.3">
      <c r="B79" s="251" t="s">
        <v>21</v>
      </c>
      <c r="C79" s="252"/>
      <c r="D79" s="252"/>
      <c r="E79" s="253"/>
      <c r="F79" s="5"/>
      <c r="G79" s="5"/>
      <c r="H79" s="5"/>
    </row>
    <row r="80" spans="2:18" ht="24" thickTop="1" thickBot="1" x14ac:dyDescent="0.25">
      <c r="B80" s="6"/>
      <c r="C80" s="115"/>
      <c r="D80" s="8" t="s">
        <v>70</v>
      </c>
      <c r="E80" s="9" t="s">
        <v>68</v>
      </c>
      <c r="F80" s="149">
        <v>43282</v>
      </c>
      <c r="G80" s="149">
        <v>43313</v>
      </c>
      <c r="H80" s="149">
        <v>43344</v>
      </c>
    </row>
    <row r="81" spans="2:8" ht="13.5" thickTop="1" x14ac:dyDescent="0.2">
      <c r="B81" s="11" t="s">
        <v>1</v>
      </c>
      <c r="C81" s="12"/>
      <c r="D81" s="13">
        <v>882</v>
      </c>
      <c r="E81" s="116">
        <v>870</v>
      </c>
      <c r="F81" s="141">
        <v>870</v>
      </c>
      <c r="G81" s="117">
        <v>870</v>
      </c>
      <c r="H81" s="117">
        <v>870</v>
      </c>
    </row>
    <row r="82" spans="2:8" x14ac:dyDescent="0.2">
      <c r="B82" s="16" t="s">
        <v>2</v>
      </c>
      <c r="C82" s="17"/>
      <c r="D82" s="13">
        <v>12837</v>
      </c>
      <c r="E82" s="87">
        <v>24375</v>
      </c>
      <c r="F82" s="241">
        <v>15000</v>
      </c>
      <c r="G82" s="242">
        <v>15000</v>
      </c>
      <c r="H82" s="242">
        <v>15000</v>
      </c>
    </row>
    <row r="83" spans="2:8" x14ac:dyDescent="0.2">
      <c r="B83" s="16" t="s">
        <v>3</v>
      </c>
      <c r="C83" s="17"/>
      <c r="D83" s="13">
        <v>9855</v>
      </c>
      <c r="E83" s="87">
        <v>14936</v>
      </c>
      <c r="F83" s="241">
        <v>12720</v>
      </c>
      <c r="G83" s="243">
        <v>12720</v>
      </c>
      <c r="H83" s="244">
        <v>12720</v>
      </c>
    </row>
    <row r="84" spans="2:8" x14ac:dyDescent="0.2">
      <c r="B84" s="16" t="s">
        <v>4</v>
      </c>
      <c r="C84" s="17"/>
      <c r="D84" s="13">
        <v>9938</v>
      </c>
      <c r="E84" s="119">
        <v>18231</v>
      </c>
      <c r="F84" s="241">
        <v>12870</v>
      </c>
      <c r="G84" s="243">
        <v>12870</v>
      </c>
      <c r="H84" s="244">
        <v>12870</v>
      </c>
    </row>
    <row r="85" spans="2:8" x14ac:dyDescent="0.2">
      <c r="B85" s="16" t="s">
        <v>5</v>
      </c>
      <c r="C85" s="17"/>
      <c r="D85" s="13">
        <v>214</v>
      </c>
      <c r="E85" s="89">
        <v>400</v>
      </c>
      <c r="F85" s="175">
        <v>400</v>
      </c>
      <c r="G85" s="175">
        <v>400</v>
      </c>
      <c r="H85" s="152">
        <v>400</v>
      </c>
    </row>
    <row r="86" spans="2:8" x14ac:dyDescent="0.2">
      <c r="B86" s="21" t="s">
        <v>6</v>
      </c>
      <c r="C86" s="22"/>
      <c r="D86" s="13">
        <v>50</v>
      </c>
      <c r="E86" s="89">
        <v>75</v>
      </c>
      <c r="F86" s="159">
        <v>75</v>
      </c>
      <c r="G86" s="160">
        <v>75</v>
      </c>
      <c r="H86" s="161">
        <v>75</v>
      </c>
    </row>
    <row r="87" spans="2:8" x14ac:dyDescent="0.2">
      <c r="B87" s="21" t="s">
        <v>27</v>
      </c>
      <c r="C87" s="22"/>
      <c r="D87" s="13"/>
      <c r="E87" s="89"/>
      <c r="F87" s="159"/>
      <c r="G87" s="160"/>
      <c r="H87" s="161"/>
    </row>
    <row r="88" spans="2:8" x14ac:dyDescent="0.2">
      <c r="B88" s="21" t="s">
        <v>61</v>
      </c>
      <c r="C88" s="22"/>
      <c r="D88" s="13">
        <v>507</v>
      </c>
      <c r="E88" s="89">
        <v>90</v>
      </c>
      <c r="F88" s="159">
        <v>800</v>
      </c>
      <c r="G88" s="160">
        <v>800</v>
      </c>
      <c r="H88" s="161">
        <v>800</v>
      </c>
    </row>
    <row r="89" spans="2:8" x14ac:dyDescent="0.2">
      <c r="B89" s="16" t="s">
        <v>7</v>
      </c>
      <c r="C89" s="17"/>
      <c r="D89" s="13">
        <v>804</v>
      </c>
      <c r="E89" s="89">
        <v>1800</v>
      </c>
      <c r="F89" s="159">
        <v>1300</v>
      </c>
      <c r="G89" s="145">
        <v>1300</v>
      </c>
      <c r="H89" s="145">
        <v>1300</v>
      </c>
    </row>
    <row r="90" spans="2:8" x14ac:dyDescent="0.2">
      <c r="B90" s="16" t="s">
        <v>8</v>
      </c>
      <c r="C90" s="17"/>
      <c r="D90" s="13">
        <v>0</v>
      </c>
      <c r="E90" s="88">
        <v>0</v>
      </c>
      <c r="F90" s="34">
        <v>0</v>
      </c>
      <c r="G90" s="35">
        <v>0</v>
      </c>
      <c r="H90" s="33">
        <v>0</v>
      </c>
    </row>
    <row r="91" spans="2:8" x14ac:dyDescent="0.2">
      <c r="B91" s="16" t="s">
        <v>9</v>
      </c>
      <c r="C91" s="17"/>
      <c r="D91" s="13">
        <v>0</v>
      </c>
      <c r="E91" s="88">
        <v>0</v>
      </c>
      <c r="F91" s="34">
        <v>5</v>
      </c>
      <c r="G91" s="35">
        <v>5</v>
      </c>
      <c r="H91" s="33">
        <v>5</v>
      </c>
    </row>
    <row r="92" spans="2:8" x14ac:dyDescent="0.2">
      <c r="B92" s="16" t="s">
        <v>10</v>
      </c>
      <c r="C92" s="17"/>
      <c r="D92" s="13">
        <v>0</v>
      </c>
      <c r="E92" s="88">
        <v>0</v>
      </c>
      <c r="F92" s="34">
        <v>0</v>
      </c>
      <c r="G92" s="35">
        <v>0</v>
      </c>
      <c r="H92" s="33">
        <v>0</v>
      </c>
    </row>
    <row r="93" spans="2:8" x14ac:dyDescent="0.2">
      <c r="B93" s="16" t="s">
        <v>59</v>
      </c>
      <c r="C93" s="17"/>
      <c r="D93" s="13"/>
      <c r="E93" s="88"/>
      <c r="F93" s="34">
        <v>100</v>
      </c>
      <c r="G93" s="35">
        <v>100</v>
      </c>
      <c r="H93" s="33">
        <v>100</v>
      </c>
    </row>
    <row r="94" spans="2:8" ht="13.5" customHeight="1" x14ac:dyDescent="0.2">
      <c r="B94" s="16" t="s">
        <v>11</v>
      </c>
      <c r="C94" s="17"/>
      <c r="D94" s="13">
        <v>89</v>
      </c>
      <c r="E94" s="88">
        <v>50</v>
      </c>
      <c r="F94" s="34">
        <v>100</v>
      </c>
      <c r="G94" s="35">
        <v>100</v>
      </c>
      <c r="H94" s="33">
        <v>100</v>
      </c>
    </row>
    <row r="95" spans="2:8" ht="13.5" customHeight="1" x14ac:dyDescent="0.2">
      <c r="B95" s="16" t="s">
        <v>12</v>
      </c>
      <c r="C95" s="17"/>
      <c r="D95" s="13">
        <v>0</v>
      </c>
      <c r="E95" s="88">
        <v>0</v>
      </c>
      <c r="F95" s="34">
        <v>0</v>
      </c>
      <c r="G95" s="35">
        <v>0</v>
      </c>
      <c r="H95" s="33">
        <v>0</v>
      </c>
    </row>
    <row r="96" spans="2:8" ht="13.5" customHeight="1" x14ac:dyDescent="0.2">
      <c r="B96" s="36" t="s">
        <v>24</v>
      </c>
      <c r="C96" s="37"/>
      <c r="D96" s="13">
        <v>2614</v>
      </c>
      <c r="E96" s="173">
        <v>5000</v>
      </c>
      <c r="F96" s="35">
        <v>5000</v>
      </c>
      <c r="G96" s="35">
        <v>5000</v>
      </c>
      <c r="H96" s="33">
        <v>5000</v>
      </c>
    </row>
    <row r="97" spans="1:41" ht="13.5" customHeight="1" x14ac:dyDescent="0.2">
      <c r="B97" s="36" t="s">
        <v>28</v>
      </c>
      <c r="C97" s="37"/>
      <c r="D97" s="13"/>
      <c r="E97" s="173"/>
      <c r="F97" s="176">
        <v>50</v>
      </c>
      <c r="G97" s="35">
        <v>50</v>
      </c>
      <c r="H97" s="33">
        <v>50</v>
      </c>
    </row>
    <row r="98" spans="1:41" ht="13.5" customHeight="1" x14ac:dyDescent="0.2">
      <c r="B98" s="36" t="s">
        <v>29</v>
      </c>
      <c r="C98" s="37"/>
      <c r="D98" s="13"/>
      <c r="E98" s="173"/>
      <c r="F98" s="176"/>
      <c r="G98" s="35"/>
      <c r="H98" s="33"/>
    </row>
    <row r="99" spans="1:41" x14ac:dyDescent="0.2">
      <c r="B99" s="36" t="s">
        <v>13</v>
      </c>
      <c r="C99" s="37"/>
      <c r="D99" s="13">
        <v>0</v>
      </c>
      <c r="E99" s="153">
        <v>15</v>
      </c>
      <c r="F99" s="155">
        <v>15</v>
      </c>
      <c r="G99" s="154">
        <v>15</v>
      </c>
      <c r="H99" s="156">
        <v>15</v>
      </c>
    </row>
    <row r="100" spans="1:41" ht="13.5" thickBot="1" x14ac:dyDescent="0.25">
      <c r="B100" s="36" t="s">
        <v>15</v>
      </c>
      <c r="C100" s="37"/>
      <c r="D100" s="13">
        <v>0</v>
      </c>
      <c r="E100" s="120">
        <v>0</v>
      </c>
      <c r="F100" s="39">
        <v>0</v>
      </c>
      <c r="G100" s="40">
        <v>0</v>
      </c>
      <c r="H100" s="41">
        <v>0</v>
      </c>
    </row>
    <row r="101" spans="1:41" ht="13.5" thickTop="1" x14ac:dyDescent="0.2">
      <c r="B101" s="94" t="s">
        <v>14</v>
      </c>
      <c r="C101" s="121"/>
      <c r="D101" s="44">
        <f t="shared" ref="D101:H101" si="23">SUM(D81:D100)</f>
        <v>37790</v>
      </c>
      <c r="E101" s="95">
        <f t="shared" si="23"/>
        <v>65842</v>
      </c>
      <c r="F101" s="122">
        <f t="shared" si="23"/>
        <v>49305</v>
      </c>
      <c r="G101" s="123">
        <f t="shared" si="23"/>
        <v>49305</v>
      </c>
      <c r="H101" s="124">
        <f t="shared" si="23"/>
        <v>49305</v>
      </c>
    </row>
    <row r="102" spans="1:41" x14ac:dyDescent="0.2">
      <c r="B102" s="157" t="s">
        <v>23</v>
      </c>
      <c r="C102" s="125"/>
      <c r="D102" s="50">
        <f t="shared" ref="D102:H102" si="24">SUM(D81:D84)</f>
        <v>33512</v>
      </c>
      <c r="E102" s="126">
        <f t="shared" si="24"/>
        <v>58412</v>
      </c>
      <c r="F102" s="52">
        <f t="shared" si="24"/>
        <v>41460</v>
      </c>
      <c r="G102" s="53">
        <f t="shared" si="24"/>
        <v>41460</v>
      </c>
      <c r="H102" s="19">
        <f t="shared" si="24"/>
        <v>41460</v>
      </c>
    </row>
    <row r="103" spans="1:41" x14ac:dyDescent="0.2">
      <c r="A103" s="10"/>
      <c r="B103" s="158" t="s">
        <v>25</v>
      </c>
      <c r="C103" s="127"/>
      <c r="D103" s="128"/>
      <c r="E103" s="129"/>
      <c r="F103" s="56"/>
      <c r="G103" s="55"/>
      <c r="H103" s="20"/>
      <c r="I103" s="15"/>
      <c r="J103" s="15"/>
    </row>
    <row r="104" spans="1:41" x14ac:dyDescent="0.2">
      <c r="A104" s="15"/>
      <c r="B104" s="57"/>
      <c r="C104" s="130"/>
      <c r="D104" s="131"/>
      <c r="E104" s="132"/>
      <c r="F104" s="144"/>
      <c r="G104" s="61"/>
      <c r="H104" s="62"/>
      <c r="K104" s="10"/>
    </row>
    <row r="105" spans="1:41" x14ac:dyDescent="0.2">
      <c r="B105" s="67" t="s">
        <v>17</v>
      </c>
      <c r="C105" s="68"/>
      <c r="D105" s="69">
        <v>55374</v>
      </c>
      <c r="E105" s="70">
        <v>55374</v>
      </c>
      <c r="F105" s="71">
        <v>55374</v>
      </c>
      <c r="G105" s="72">
        <v>55374</v>
      </c>
      <c r="H105" s="162">
        <v>55374</v>
      </c>
      <c r="I105" s="15"/>
      <c r="J105" s="15"/>
      <c r="K105" s="15"/>
      <c r="L105" s="10"/>
    </row>
    <row r="106" spans="1:41" ht="13.5" thickBot="1" x14ac:dyDescent="0.25">
      <c r="A106" s="15"/>
      <c r="B106" s="73" t="s">
        <v>18</v>
      </c>
      <c r="C106" s="74"/>
      <c r="D106" s="133">
        <f t="shared" ref="D106:E106" si="25">D105-D101</f>
        <v>17584</v>
      </c>
      <c r="E106" s="135">
        <f t="shared" si="25"/>
        <v>-10468</v>
      </c>
      <c r="F106" s="133">
        <f t="shared" ref="F106:H106" si="26">F105-F101</f>
        <v>6069</v>
      </c>
      <c r="G106" s="134">
        <f t="shared" si="26"/>
        <v>6069</v>
      </c>
      <c r="H106" s="135">
        <f t="shared" si="26"/>
        <v>6069</v>
      </c>
      <c r="L106" s="15"/>
    </row>
    <row r="107" spans="1:41" ht="13.5" thickTop="1" x14ac:dyDescent="0.2">
      <c r="B107" s="136"/>
      <c r="C107" s="136"/>
      <c r="D107" s="137"/>
      <c r="E107" s="137"/>
      <c r="F107" s="138"/>
      <c r="G107" s="138"/>
      <c r="H107" s="138"/>
    </row>
    <row r="108" spans="1:41" x14ac:dyDescent="0.2">
      <c r="B108" s="85"/>
      <c r="C108" s="85"/>
      <c r="D108" s="85"/>
      <c r="E108" s="85"/>
      <c r="F108" s="1"/>
      <c r="G108" s="1"/>
      <c r="H108" s="1"/>
      <c r="M108" s="15"/>
    </row>
    <row r="111" spans="1:41" s="10" customFormat="1" ht="25.5" customHeight="1" x14ac:dyDescent="0.2">
      <c r="A111"/>
    </row>
    <row r="112" spans="1:41" s="15" customFormat="1" x14ac:dyDescent="0.2">
      <c r="A112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/>
      <c r="W112" s="177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1:41" x14ac:dyDescent="0.2">
      <c r="B113" s="206"/>
      <c r="C113" s="206"/>
      <c r="D113" s="206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W113" s="178"/>
    </row>
    <row r="114" spans="1:41" s="15" customFormat="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</sheetData>
  <mergeCells count="7">
    <mergeCell ref="B1:I1"/>
    <mergeCell ref="B35:E35"/>
    <mergeCell ref="B79:E79"/>
    <mergeCell ref="B78:E78"/>
    <mergeCell ref="B3:E3"/>
    <mergeCell ref="B4:E4"/>
    <mergeCell ref="B36:E36"/>
  </mergeCells>
  <conditionalFormatting sqref="D38:D45 D50:D54 D81:D100 D6:D22">
    <cfRule type="cellIs" dxfId="0" priority="11" operator="greaterThan">
      <formula>$E6</formula>
    </cfRule>
  </conditionalFormatting>
  <pageMargins left="0" right="0" top="0.98425196850393704" bottom="0.98425196850393704" header="0.51181102362204722" footer="0.51181102362204722"/>
  <pageSetup paperSize="9" scale="56" fitToHeight="0" orientation="landscape" r:id="rId1"/>
  <headerFooter alignWithMargins="0"/>
  <rowBreaks count="2" manualBreakCount="2">
    <brk id="31" min="1" max="21" man="1"/>
    <brk id="7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activeCell="D3" sqref="D3"/>
    </sheetView>
  </sheetViews>
  <sheetFormatPr defaultColWidth="8.85546875" defaultRowHeight="12.75" x14ac:dyDescent="0.2"/>
  <sheetData>
    <row r="2" spans="1:4" x14ac:dyDescent="0.2">
      <c r="B2" t="s">
        <v>34</v>
      </c>
      <c r="C2" t="s">
        <v>35</v>
      </c>
      <c r="D2" t="s">
        <v>35</v>
      </c>
    </row>
    <row r="3" spans="1:4" x14ac:dyDescent="0.2">
      <c r="B3" t="s">
        <v>30</v>
      </c>
      <c r="C3" t="s">
        <v>31</v>
      </c>
      <c r="D3" t="s">
        <v>32</v>
      </c>
    </row>
    <row r="4" spans="1:4" x14ac:dyDescent="0.2">
      <c r="A4" t="str">
        <f>'2018'!B81</f>
        <v>ALICE</v>
      </c>
      <c r="B4" s="179" t="e">
        <f>'2018'!#REF!</f>
        <v>#REF!</v>
      </c>
      <c r="C4" s="179" t="e">
        <f>'2018'!#REF!</f>
        <v>#REF!</v>
      </c>
      <c r="D4" s="179" t="e">
        <f>'2018'!#REF!</f>
        <v>#REF!</v>
      </c>
    </row>
    <row r="5" spans="1:4" x14ac:dyDescent="0.2">
      <c r="A5" t="str">
        <f>'2018'!B82</f>
        <v>ATLAS</v>
      </c>
      <c r="B5" s="179" t="e">
        <f>'2018'!#REF!</f>
        <v>#REF!</v>
      </c>
      <c r="C5" s="179" t="e">
        <f>'2018'!#REF!</f>
        <v>#REF!</v>
      </c>
      <c r="D5" s="179" t="e">
        <f>'2018'!#REF!</f>
        <v>#REF!</v>
      </c>
    </row>
    <row r="6" spans="1:4" x14ac:dyDescent="0.2">
      <c r="A6" t="str">
        <f>'2018'!B83</f>
        <v>CMS</v>
      </c>
      <c r="B6" s="179" t="e">
        <f>'2018'!#REF!</f>
        <v>#REF!</v>
      </c>
      <c r="C6" s="179" t="e">
        <f>'2018'!#REF!</f>
        <v>#REF!</v>
      </c>
      <c r="D6" s="179" t="e">
        <f>'2018'!#REF!</f>
        <v>#REF!</v>
      </c>
    </row>
    <row r="7" spans="1:4" x14ac:dyDescent="0.2">
      <c r="A7" t="str">
        <f>'2018'!B84</f>
        <v>LHCb</v>
      </c>
      <c r="B7" s="179" t="e">
        <f>'2018'!#REF!</f>
        <v>#REF!</v>
      </c>
      <c r="C7" s="179" t="e">
        <f>'2018'!#REF!</f>
        <v>#REF!</v>
      </c>
      <c r="D7" s="179" t="e">
        <f>'2018'!#REF!</f>
        <v>#REF!</v>
      </c>
    </row>
    <row r="9" spans="1:4" x14ac:dyDescent="0.2">
      <c r="A9" t="s">
        <v>33</v>
      </c>
      <c r="B9" s="179" t="e">
        <f>SUM(B4:B7)</f>
        <v>#REF!</v>
      </c>
      <c r="C9" s="179" t="e">
        <f t="shared" ref="C9:D9" si="0">SUM(C4:C7)</f>
        <v>#REF!</v>
      </c>
      <c r="D9" s="179" t="e">
        <f t="shared" si="0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</vt:lpstr>
      <vt:lpstr>Sheet1</vt:lpstr>
      <vt:lpstr>'2018'!Print_Area</vt:lpstr>
    </vt:vector>
  </TitlesOfParts>
  <Company>Department of Physics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gronbech</dc:creator>
  <cp:lastModifiedBy>Peter Gronbech</cp:lastModifiedBy>
  <cp:lastPrinted>2018-07-23T08:54:31Z</cp:lastPrinted>
  <dcterms:created xsi:type="dcterms:W3CDTF">2012-10-05T11:36:25Z</dcterms:created>
  <dcterms:modified xsi:type="dcterms:W3CDTF">2018-08-03T09:23:21Z</dcterms:modified>
</cp:coreProperties>
</file>