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les\excel\PMB\Quarterly Reports\2018\Q3\"/>
    </mc:Choice>
  </mc:AlternateContent>
  <bookViews>
    <workbookView xWindow="0" yWindow="0" windowWidth="24000" windowHeight="10290" tabRatio="500" activeTab="1"/>
  </bookViews>
  <sheets>
    <sheet name="Overview" sheetId="1" r:id="rId1"/>
    <sheet name="Metrics and Milestones" sheetId="2" r:id="rId2"/>
    <sheet name="WP1" sheetId="3" r:id="rId3"/>
    <sheet name="WP1 - Experiments" sheetId="4" r:id="rId4"/>
    <sheet name="WP2-3" sheetId="5" r:id="rId5"/>
    <sheet name="WP3" sheetId="6" r:id="rId6"/>
    <sheet name="WP4" sheetId="7" r:id="rId7"/>
    <sheet name="Milestones&amp;Deliverables" sheetId="8" r:id="rId8"/>
  </sheets>
  <definedNames>
    <definedName name="_xlnm.Print_Area" localSheetId="1">'Metrics and Milestones'!$B$3:$AM$52</definedName>
    <definedName name="_xlnm.Print_Area" localSheetId="0">Overview!$A$2:$AG$37</definedName>
    <definedName name="Print_Area_0" localSheetId="1">'Metrics and Milestones'!$B$3:$AM$52</definedName>
    <definedName name="Print_Area_0" localSheetId="0">Overview!$A$2:$AG$37</definedName>
    <definedName name="Print_Area_0_0" localSheetId="1">'Metrics and Milestones'!$B$3:$AM$52</definedName>
    <definedName name="Print_Area_0_0" localSheetId="0">Overview!$A$2:$AG$37</definedName>
    <definedName name="Print_Area_0_0_0" localSheetId="1">'Metrics and Milestones'!$B$3:$AM$52</definedName>
    <definedName name="Print_Area_0_0_0" localSheetId="0">Overview!$A$2:$AG$37</definedName>
    <definedName name="Print_Area_0_0_0_0" localSheetId="1">'Metrics and Milestones'!$B$3:$AM$52</definedName>
    <definedName name="Print_Area_0_0_0_0" localSheetId="0">Overview!$A$2:$AG$37</definedName>
    <definedName name="Print_Area_0_0_0_0_0" localSheetId="1">'Metrics and Milestones'!$B$3:$AM$52</definedName>
    <definedName name="Print_Area_0_0_0_0_0" localSheetId="0">Overview!$A$2:$AG$37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3" i="8" l="1"/>
  <c r="H73" i="8"/>
  <c r="G73" i="8"/>
  <c r="F73" i="8"/>
  <c r="E73" i="8"/>
  <c r="D73" i="8"/>
  <c r="C73" i="8"/>
  <c r="B73" i="8"/>
  <c r="A73" i="8"/>
  <c r="I72" i="8"/>
  <c r="H72" i="8"/>
  <c r="F72" i="8"/>
  <c r="E72" i="8"/>
  <c r="G72" i="8" s="1"/>
  <c r="D72" i="8"/>
  <c r="C72" i="8"/>
  <c r="B72" i="8"/>
  <c r="A72" i="8"/>
  <c r="I71" i="8"/>
  <c r="H71" i="8"/>
  <c r="F71" i="8"/>
  <c r="G71" i="8" s="1"/>
  <c r="E71" i="8"/>
  <c r="D71" i="8"/>
  <c r="C71" i="8"/>
  <c r="B71" i="8"/>
  <c r="A71" i="8"/>
  <c r="I70" i="8"/>
  <c r="H70" i="8"/>
  <c r="F70" i="8"/>
  <c r="E70" i="8"/>
  <c r="G70" i="8" s="1"/>
  <c r="D70" i="8"/>
  <c r="C70" i="8"/>
  <c r="B70" i="8"/>
  <c r="A70" i="8"/>
  <c r="I69" i="8"/>
  <c r="H69" i="8"/>
  <c r="F69" i="8"/>
  <c r="G69" i="8" s="1"/>
  <c r="E69" i="8"/>
  <c r="D69" i="8"/>
  <c r="C69" i="8"/>
  <c r="B69" i="8"/>
  <c r="A69" i="8"/>
  <c r="I68" i="8"/>
  <c r="H68" i="8"/>
  <c r="F68" i="8"/>
  <c r="G68" i="8" s="1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F64" i="8"/>
  <c r="E64" i="8"/>
  <c r="G64" i="8" s="1"/>
  <c r="D64" i="8"/>
  <c r="C64" i="8"/>
  <c r="B64" i="8"/>
  <c r="A64" i="8"/>
  <c r="I63" i="8"/>
  <c r="H63" i="8"/>
  <c r="F63" i="8"/>
  <c r="G63" i="8" s="1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F61" i="8"/>
  <c r="G61" i="8" s="1"/>
  <c r="E61" i="8"/>
  <c r="D61" i="8"/>
  <c r="C61" i="8"/>
  <c r="B61" i="8"/>
  <c r="A61" i="8"/>
  <c r="I60" i="8"/>
  <c r="H60" i="8"/>
  <c r="F60" i="8"/>
  <c r="G60" i="8" s="1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F56" i="8"/>
  <c r="E56" i="8"/>
  <c r="G56" i="8" s="1"/>
  <c r="D56" i="8"/>
  <c r="C56" i="8"/>
  <c r="B56" i="8"/>
  <c r="A56" i="8"/>
  <c r="I55" i="8"/>
  <c r="H55" i="8"/>
  <c r="F55" i="8"/>
  <c r="G55" i="8" s="1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F53" i="8"/>
  <c r="G53" i="8" s="1"/>
  <c r="E53" i="8"/>
  <c r="D53" i="8"/>
  <c r="C53" i="8"/>
  <c r="B53" i="8"/>
  <c r="A53" i="8"/>
  <c r="I52" i="8"/>
  <c r="H52" i="8"/>
  <c r="F52" i="8"/>
  <c r="G52" i="8" s="1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I47" i="8"/>
  <c r="H47" i="8"/>
  <c r="F47" i="8"/>
  <c r="G47" i="8" s="1"/>
  <c r="E47" i="8"/>
  <c r="D47" i="8"/>
  <c r="C47" i="8"/>
  <c r="B47" i="8"/>
  <c r="I45" i="8"/>
  <c r="H45" i="8"/>
  <c r="F45" i="8"/>
  <c r="E45" i="8"/>
  <c r="G45" i="8" s="1"/>
  <c r="D45" i="8"/>
  <c r="C45" i="8"/>
  <c r="B45" i="8"/>
  <c r="I44" i="8"/>
  <c r="H44" i="8"/>
  <c r="F44" i="8"/>
  <c r="G44" i="8" s="1"/>
  <c r="E44" i="8"/>
  <c r="D44" i="8"/>
  <c r="C44" i="8"/>
  <c r="B44" i="8"/>
  <c r="I43" i="8"/>
  <c r="H43" i="8"/>
  <c r="F43" i="8"/>
  <c r="G43" i="8" s="1"/>
  <c r="E43" i="8"/>
  <c r="D43" i="8"/>
  <c r="C43" i="8"/>
  <c r="B43" i="8"/>
  <c r="I42" i="8"/>
  <c r="H42" i="8"/>
  <c r="G42" i="8"/>
  <c r="F42" i="8"/>
  <c r="E42" i="8"/>
  <c r="D42" i="8"/>
  <c r="C42" i="8"/>
  <c r="B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H39" i="8"/>
  <c r="G39" i="8"/>
  <c r="F39" i="8"/>
  <c r="E39" i="8"/>
  <c r="D39" i="8"/>
  <c r="C39" i="8"/>
  <c r="B39" i="8"/>
  <c r="A39" i="8"/>
  <c r="I38" i="8"/>
  <c r="H38" i="8"/>
  <c r="F38" i="8"/>
  <c r="E38" i="8"/>
  <c r="G38" i="8" s="1"/>
  <c r="D38" i="8"/>
  <c r="C38" i="8"/>
  <c r="B38" i="8"/>
  <c r="A38" i="8"/>
  <c r="I37" i="8"/>
  <c r="H37" i="8"/>
  <c r="F37" i="8"/>
  <c r="G37" i="8" s="1"/>
  <c r="E37" i="8"/>
  <c r="D37" i="8"/>
  <c r="C37" i="8"/>
  <c r="B37" i="8"/>
  <c r="I36" i="8"/>
  <c r="H36" i="8"/>
  <c r="F36" i="8"/>
  <c r="G36" i="8" s="1"/>
  <c r="E36" i="8"/>
  <c r="D36" i="8"/>
  <c r="C36" i="8"/>
  <c r="B36" i="8"/>
  <c r="I35" i="8"/>
  <c r="H35" i="8"/>
  <c r="F35" i="8"/>
  <c r="G35" i="8" s="1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F31" i="8"/>
  <c r="G31" i="8" s="1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F29" i="8"/>
  <c r="G29" i="8" s="1"/>
  <c r="E29" i="8"/>
  <c r="D29" i="8"/>
  <c r="C29" i="8"/>
  <c r="B29" i="8"/>
  <c r="I28" i="8"/>
  <c r="H28" i="8"/>
  <c r="F28" i="8"/>
  <c r="G28" i="8" s="1"/>
  <c r="E28" i="8"/>
  <c r="D28" i="8"/>
  <c r="C28" i="8"/>
  <c r="B28" i="8"/>
  <c r="I27" i="8"/>
  <c r="H27" i="8"/>
  <c r="F27" i="8"/>
  <c r="G27" i="8" s="1"/>
  <c r="E27" i="8"/>
  <c r="D27" i="8"/>
  <c r="C27" i="8"/>
  <c r="B27" i="8"/>
  <c r="I26" i="8"/>
  <c r="F26" i="8"/>
  <c r="G26" i="8" s="1"/>
  <c r="E26" i="8"/>
  <c r="D26" i="8"/>
  <c r="C26" i="8"/>
  <c r="B26" i="8"/>
  <c r="I25" i="8"/>
  <c r="H25" i="8"/>
  <c r="G25" i="8"/>
  <c r="F25" i="8"/>
  <c r="E25" i="8"/>
  <c r="D25" i="8"/>
  <c r="C25" i="8"/>
  <c r="B25" i="8"/>
  <c r="I24" i="8"/>
  <c r="H24" i="8"/>
  <c r="G24" i="8"/>
  <c r="F24" i="8"/>
  <c r="E24" i="8"/>
  <c r="D24" i="8"/>
  <c r="C24" i="8"/>
  <c r="B24" i="8"/>
  <c r="I23" i="8"/>
  <c r="H23" i="8"/>
  <c r="F23" i="8"/>
  <c r="E23" i="8"/>
  <c r="G23" i="8" s="1"/>
  <c r="D23" i="8"/>
  <c r="C23" i="8"/>
  <c r="B23" i="8"/>
  <c r="A23" i="8"/>
  <c r="I22" i="8"/>
  <c r="H22" i="8"/>
  <c r="F22" i="8"/>
  <c r="G22" i="8" s="1"/>
  <c r="E22" i="8"/>
  <c r="D22" i="8"/>
  <c r="C22" i="8"/>
  <c r="B22" i="8"/>
  <c r="I21" i="8"/>
  <c r="H21" i="8"/>
  <c r="G21" i="8"/>
  <c r="F21" i="8"/>
  <c r="E21" i="8"/>
  <c r="D21" i="8"/>
  <c r="C21" i="8"/>
  <c r="B21" i="8"/>
  <c r="I20" i="8"/>
  <c r="H20" i="8"/>
  <c r="F20" i="8"/>
  <c r="G20" i="8" s="1"/>
  <c r="E20" i="8"/>
  <c r="D20" i="8"/>
  <c r="C20" i="8"/>
  <c r="B20" i="8"/>
  <c r="I19" i="8"/>
  <c r="H19" i="8"/>
  <c r="F19" i="8"/>
  <c r="E19" i="8"/>
  <c r="G19" i="8" s="1"/>
  <c r="D19" i="8"/>
  <c r="C19" i="8"/>
  <c r="B19" i="8"/>
  <c r="I18" i="8"/>
  <c r="H18" i="8"/>
  <c r="F18" i="8"/>
  <c r="G18" i="8" s="1"/>
  <c r="E18" i="8"/>
  <c r="D18" i="8"/>
  <c r="C18" i="8"/>
  <c r="B18" i="8"/>
  <c r="I17" i="8"/>
  <c r="H17" i="8"/>
  <c r="G17" i="8"/>
  <c r="F17" i="8"/>
  <c r="E17" i="8"/>
  <c r="D17" i="8"/>
  <c r="C17" i="8"/>
  <c r="B17" i="8"/>
  <c r="I16" i="8"/>
  <c r="H16" i="8"/>
  <c r="G16" i="8"/>
  <c r="F16" i="8"/>
  <c r="E16" i="8"/>
  <c r="D16" i="8"/>
  <c r="C16" i="8"/>
  <c r="B16" i="8"/>
  <c r="I15" i="8"/>
  <c r="H15" i="8"/>
  <c r="F15" i="8"/>
  <c r="E15" i="8"/>
  <c r="G15" i="8" s="1"/>
  <c r="D15" i="8"/>
  <c r="C15" i="8"/>
  <c r="B15" i="8"/>
  <c r="A15" i="8"/>
  <c r="I14" i="8"/>
  <c r="H14" i="8"/>
  <c r="F14" i="8"/>
  <c r="G14" i="8" s="1"/>
  <c r="E14" i="8"/>
  <c r="D14" i="8"/>
  <c r="C14" i="8"/>
  <c r="B14" i="8"/>
  <c r="I13" i="8"/>
  <c r="H13" i="8"/>
  <c r="G13" i="8"/>
  <c r="F13" i="8"/>
  <c r="E13" i="8"/>
  <c r="D13" i="8"/>
  <c r="C13" i="8"/>
  <c r="B13" i="8"/>
  <c r="I12" i="8"/>
  <c r="H12" i="8"/>
  <c r="F12" i="8"/>
  <c r="G12" i="8" s="1"/>
  <c r="E12" i="8"/>
  <c r="D12" i="8"/>
  <c r="C12" i="8"/>
  <c r="B12" i="8"/>
  <c r="I11" i="8"/>
  <c r="H11" i="8"/>
  <c r="F11" i="8"/>
  <c r="E11" i="8"/>
  <c r="G11" i="8" s="1"/>
  <c r="D11" i="8"/>
  <c r="C11" i="8"/>
  <c r="B11" i="8"/>
  <c r="I10" i="8"/>
  <c r="H10" i="8"/>
  <c r="F10" i="8"/>
  <c r="G10" i="8" s="1"/>
  <c r="E10" i="8"/>
  <c r="D10" i="8"/>
  <c r="C10" i="8"/>
  <c r="B10" i="8"/>
  <c r="A10" i="8"/>
  <c r="I9" i="8"/>
  <c r="H9" i="8"/>
  <c r="G9" i="8"/>
  <c r="F9" i="8"/>
  <c r="E9" i="8"/>
  <c r="D9" i="8"/>
  <c r="C9" i="8"/>
  <c r="B9" i="8"/>
  <c r="I8" i="8"/>
  <c r="H8" i="8"/>
  <c r="G8" i="8"/>
  <c r="F8" i="8"/>
  <c r="E8" i="8"/>
  <c r="D8" i="8"/>
  <c r="C8" i="8"/>
  <c r="B8" i="8"/>
  <c r="I7" i="8"/>
  <c r="H7" i="8"/>
  <c r="F7" i="8"/>
  <c r="G7" i="8" s="1"/>
  <c r="E7" i="8"/>
  <c r="D7" i="8"/>
  <c r="C7" i="8"/>
  <c r="B7" i="8"/>
  <c r="A7" i="8"/>
  <c r="I6" i="8"/>
  <c r="H6" i="8"/>
  <c r="F6" i="8"/>
  <c r="G6" i="8" s="1"/>
  <c r="E6" i="8"/>
  <c r="D6" i="8"/>
  <c r="C6" i="8"/>
  <c r="B6" i="8"/>
  <c r="A6" i="8"/>
  <c r="I5" i="8"/>
  <c r="H5" i="8"/>
  <c r="G5" i="8"/>
  <c r="F5" i="8"/>
  <c r="E5" i="8"/>
  <c r="D5" i="8"/>
  <c r="C5" i="8"/>
  <c r="B5" i="8"/>
  <c r="I4" i="8"/>
  <c r="H4" i="8"/>
  <c r="F4" i="8"/>
  <c r="G4" i="8" s="1"/>
  <c r="E4" i="8"/>
  <c r="D4" i="8"/>
  <c r="C4" i="8"/>
  <c r="B4" i="8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2" i="6"/>
  <c r="B21" i="6"/>
  <c r="A48" i="8" s="1"/>
  <c r="B20" i="6"/>
  <c r="A47" i="8" s="1"/>
  <c r="B19" i="6"/>
  <c r="B16" i="6"/>
  <c r="A45" i="8" s="1"/>
  <c r="B15" i="6"/>
  <c r="A44" i="8" s="1"/>
  <c r="B14" i="6"/>
  <c r="A43" i="8" s="1"/>
  <c r="B13" i="6"/>
  <c r="A42" i="8" s="1"/>
  <c r="B12" i="6"/>
  <c r="B11" i="6"/>
  <c r="B10" i="6"/>
  <c r="B9" i="6"/>
  <c r="B8" i="6"/>
  <c r="B7" i="6"/>
  <c r="K5" i="6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8" i="5"/>
  <c r="B25" i="5"/>
  <c r="B26" i="5" s="1"/>
  <c r="B24" i="5"/>
  <c r="B23" i="5"/>
  <c r="B16" i="5"/>
  <c r="B17" i="5" s="1"/>
  <c r="B18" i="5" s="1"/>
  <c r="B19" i="5" s="1"/>
  <c r="B20" i="5" s="1"/>
  <c r="B21" i="5" s="1"/>
  <c r="B15" i="5"/>
  <c r="B7" i="5"/>
  <c r="B8" i="5" s="1"/>
  <c r="B9" i="5" s="1"/>
  <c r="B10" i="5" s="1"/>
  <c r="B11" i="5" s="1"/>
  <c r="B12" i="5" s="1"/>
  <c r="B13" i="5" s="1"/>
  <c r="I5" i="5"/>
  <c r="B26" i="4"/>
  <c r="B27" i="4" s="1"/>
  <c r="B28" i="4" s="1"/>
  <c r="B29" i="4" s="1"/>
  <c r="B30" i="4" s="1"/>
  <c r="B31" i="4" s="1"/>
  <c r="B32" i="4" s="1"/>
  <c r="B7" i="4"/>
  <c r="B8" i="4" s="1"/>
  <c r="B9" i="4" s="1"/>
  <c r="B10" i="4" s="1"/>
  <c r="B11" i="4" s="1"/>
  <c r="L5" i="4"/>
  <c r="B57" i="3"/>
  <c r="A25" i="8" s="1"/>
  <c r="B56" i="3"/>
  <c r="A24" i="8" s="1"/>
  <c r="B55" i="3"/>
  <c r="B54" i="3"/>
  <c r="A22" i="8" s="1"/>
  <c r="B53" i="3"/>
  <c r="A21" i="8" s="1"/>
  <c r="B52" i="3"/>
  <c r="A20" i="8" s="1"/>
  <c r="B51" i="3"/>
  <c r="A19" i="8" s="1"/>
  <c r="B50" i="3"/>
  <c r="A18" i="8" s="1"/>
  <c r="B49" i="3"/>
  <c r="A17" i="8" s="1"/>
  <c r="B48" i="3"/>
  <c r="A16" i="8" s="1"/>
  <c r="B47" i="3"/>
  <c r="B46" i="3"/>
  <c r="A14" i="8" s="1"/>
  <c r="B45" i="3"/>
  <c r="A13" i="8" s="1"/>
  <c r="B44" i="3"/>
  <c r="A12" i="8" s="1"/>
  <c r="B43" i="3"/>
  <c r="A11" i="8" s="1"/>
  <c r="B41" i="3"/>
  <c r="B40" i="3"/>
  <c r="B39" i="3"/>
  <c r="B38" i="3"/>
  <c r="B37" i="3"/>
  <c r="L36" i="3"/>
  <c r="B36" i="3"/>
  <c r="L35" i="3"/>
  <c r="B35" i="3"/>
  <c r="L34" i="3"/>
  <c r="B34" i="3"/>
  <c r="B33" i="3"/>
  <c r="B32" i="3"/>
  <c r="L30" i="3"/>
  <c r="B30" i="3"/>
  <c r="L29" i="3"/>
  <c r="B29" i="3"/>
  <c r="B28" i="3"/>
  <c r="L27" i="3"/>
  <c r="B27" i="3"/>
  <c r="B26" i="3"/>
  <c r="B25" i="3"/>
  <c r="B24" i="3"/>
  <c r="L23" i="3"/>
  <c r="B23" i="3"/>
  <c r="B22" i="3"/>
  <c r="B21" i="3"/>
  <c r="L20" i="3"/>
  <c r="B20" i="3"/>
  <c r="B18" i="3"/>
  <c r="A9" i="8" s="1"/>
  <c r="B17" i="3"/>
  <c r="A8" i="8" s="1"/>
  <c r="B16" i="3"/>
  <c r="B15" i="3"/>
  <c r="B14" i="3"/>
  <c r="A5" i="8" s="1"/>
  <c r="B13" i="3"/>
  <c r="A4" i="8" s="1"/>
  <c r="B12" i="3"/>
  <c r="B11" i="3"/>
  <c r="B10" i="3"/>
  <c r="B9" i="3"/>
  <c r="B8" i="3"/>
  <c r="B7" i="3"/>
  <c r="O51" i="2"/>
  <c r="S50" i="2"/>
  <c r="R50" i="2"/>
  <c r="Q50" i="2"/>
  <c r="P50" i="2"/>
  <c r="O50" i="2"/>
  <c r="S49" i="2"/>
  <c r="R49" i="2"/>
  <c r="Q49" i="2"/>
  <c r="P49" i="2"/>
  <c r="O49" i="2"/>
  <c r="S48" i="2"/>
  <c r="R48" i="2"/>
  <c r="Q48" i="2"/>
  <c r="P48" i="2"/>
  <c r="O48" i="2"/>
  <c r="S47" i="2"/>
  <c r="R47" i="2"/>
  <c r="Q47" i="2"/>
  <c r="P47" i="2"/>
  <c r="O47" i="2"/>
  <c r="S46" i="2"/>
  <c r="R46" i="2"/>
  <c r="Q46" i="2"/>
  <c r="P46" i="2"/>
  <c r="O46" i="2"/>
  <c r="S45" i="2"/>
  <c r="R45" i="2"/>
  <c r="Q45" i="2"/>
  <c r="P45" i="2"/>
  <c r="O45" i="2"/>
  <c r="C42" i="2"/>
  <c r="G41" i="2"/>
  <c r="F41" i="2"/>
  <c r="E41" i="2"/>
  <c r="D41" i="2"/>
  <c r="C41" i="2"/>
  <c r="L40" i="2"/>
  <c r="K40" i="2"/>
  <c r="J40" i="2"/>
  <c r="I40" i="2"/>
  <c r="G40" i="2"/>
  <c r="F40" i="2"/>
  <c r="E40" i="2"/>
  <c r="D40" i="2"/>
  <c r="C40" i="2"/>
  <c r="P39" i="2"/>
  <c r="O39" i="2"/>
  <c r="M39" i="2"/>
  <c r="L39" i="2"/>
  <c r="K39" i="2"/>
  <c r="J39" i="2"/>
  <c r="I39" i="2"/>
  <c r="G39" i="2"/>
  <c r="F39" i="2"/>
  <c r="E39" i="2"/>
  <c r="D39" i="2"/>
  <c r="C39" i="2"/>
  <c r="AA33" i="2"/>
  <c r="X33" i="2"/>
  <c r="W33" i="2"/>
  <c r="V33" i="2"/>
  <c r="U33" i="2"/>
  <c r="I33" i="2"/>
  <c r="C33" i="2"/>
  <c r="AE32" i="2"/>
  <c r="AD32" i="2"/>
  <c r="AC32" i="2"/>
  <c r="AB32" i="2"/>
  <c r="AA32" i="2"/>
  <c r="Y32" i="2"/>
  <c r="X32" i="2"/>
  <c r="W32" i="2"/>
  <c r="V32" i="2"/>
  <c r="U32" i="2"/>
  <c r="M32" i="2"/>
  <c r="L32" i="2"/>
  <c r="K32" i="2"/>
  <c r="J32" i="2"/>
  <c r="I32" i="2"/>
  <c r="G32" i="2"/>
  <c r="F32" i="2"/>
  <c r="E32" i="2"/>
  <c r="D32" i="2"/>
  <c r="C32" i="2"/>
  <c r="AE31" i="2"/>
  <c r="AD31" i="2"/>
  <c r="AC31" i="2"/>
  <c r="AB31" i="2"/>
  <c r="AA31" i="2"/>
  <c r="Y31" i="2"/>
  <c r="X31" i="2"/>
  <c r="W31" i="2"/>
  <c r="V31" i="2"/>
  <c r="U31" i="2"/>
  <c r="S31" i="2"/>
  <c r="R31" i="2"/>
  <c r="Q31" i="2"/>
  <c r="P31" i="2"/>
  <c r="O31" i="2"/>
  <c r="M31" i="2"/>
  <c r="L31" i="2"/>
  <c r="K31" i="2"/>
  <c r="J31" i="2"/>
  <c r="I31" i="2"/>
  <c r="G31" i="2"/>
  <c r="F31" i="2"/>
  <c r="E31" i="2"/>
  <c r="D31" i="2"/>
  <c r="C31" i="2"/>
  <c r="AC25" i="2"/>
  <c r="AB25" i="2"/>
  <c r="AA25" i="2"/>
  <c r="AE24" i="2"/>
  <c r="AD24" i="2"/>
  <c r="AC24" i="2"/>
  <c r="AB24" i="2"/>
  <c r="AA24" i="2"/>
  <c r="D24" i="2"/>
  <c r="C24" i="2"/>
  <c r="AE23" i="2"/>
  <c r="AD23" i="2"/>
  <c r="AC23" i="2"/>
  <c r="AB23" i="2"/>
  <c r="AA23" i="2"/>
  <c r="Q23" i="2"/>
  <c r="P23" i="2"/>
  <c r="O23" i="2"/>
  <c r="M23" i="2"/>
  <c r="L23" i="2"/>
  <c r="K23" i="2"/>
  <c r="J23" i="2"/>
  <c r="I23" i="2"/>
  <c r="G23" i="2"/>
  <c r="F23" i="2"/>
  <c r="E23" i="2"/>
  <c r="D23" i="2"/>
  <c r="C23" i="2"/>
  <c r="AE22" i="2"/>
  <c r="AD22" i="2"/>
  <c r="AC22" i="2"/>
  <c r="AB22" i="2"/>
  <c r="AA22" i="2"/>
  <c r="Y22" i="2"/>
  <c r="X22" i="2"/>
  <c r="W22" i="2"/>
  <c r="V22" i="2"/>
  <c r="U22" i="2"/>
  <c r="S22" i="2"/>
  <c r="R22" i="2"/>
  <c r="Q22" i="2"/>
  <c r="P22" i="2"/>
  <c r="O22" i="2"/>
  <c r="M22" i="2"/>
  <c r="L22" i="2"/>
  <c r="K22" i="2"/>
  <c r="J22" i="2"/>
  <c r="I22" i="2"/>
  <c r="G22" i="2"/>
  <c r="F22" i="2"/>
  <c r="E22" i="2"/>
  <c r="D22" i="2"/>
  <c r="C22" i="2"/>
  <c r="AI17" i="2"/>
  <c r="AB16" i="2"/>
  <c r="AA16" i="2"/>
  <c r="V16" i="2"/>
  <c r="U16" i="2"/>
  <c r="E16" i="2"/>
  <c r="D16" i="2"/>
  <c r="C16" i="2"/>
  <c r="AE15" i="2"/>
  <c r="AD15" i="2"/>
  <c r="AC15" i="2"/>
  <c r="AB15" i="2"/>
  <c r="AA15" i="2"/>
  <c r="Y15" i="2"/>
  <c r="X15" i="2"/>
  <c r="W15" i="2"/>
  <c r="V15" i="2"/>
  <c r="U15" i="2"/>
  <c r="Q15" i="2"/>
  <c r="P15" i="2"/>
  <c r="O15" i="2"/>
  <c r="L15" i="2"/>
  <c r="K15" i="2"/>
  <c r="J15" i="2"/>
  <c r="I15" i="2"/>
  <c r="G15" i="2"/>
  <c r="F15" i="2"/>
  <c r="E15" i="2"/>
  <c r="D15" i="2"/>
  <c r="C15" i="2"/>
  <c r="AE14" i="2"/>
  <c r="AD14" i="2"/>
  <c r="AC14" i="2"/>
  <c r="AB14" i="2"/>
  <c r="AA14" i="2"/>
  <c r="Y14" i="2"/>
  <c r="X14" i="2"/>
  <c r="W14" i="2"/>
  <c r="V14" i="2"/>
  <c r="U14" i="2"/>
  <c r="S14" i="2"/>
  <c r="R14" i="2"/>
  <c r="Q14" i="2"/>
  <c r="P14" i="2"/>
  <c r="O14" i="2"/>
  <c r="M14" i="2"/>
  <c r="L14" i="2"/>
  <c r="K14" i="2"/>
  <c r="J14" i="2"/>
  <c r="I14" i="2"/>
  <c r="G14" i="2"/>
  <c r="F14" i="2"/>
  <c r="E14" i="2"/>
  <c r="D14" i="2"/>
  <c r="C14" i="2"/>
  <c r="AJ5" i="2"/>
  <c r="A26" i="8" l="1"/>
  <c r="B12" i="4"/>
  <c r="B33" i="4"/>
  <c r="A34" i="8"/>
  <c r="B34" i="4" l="1"/>
  <c r="A35" i="8"/>
  <c r="A27" i="8"/>
  <c r="B13" i="4"/>
  <c r="A28" i="8" l="1"/>
  <c r="B14" i="4"/>
  <c r="A29" i="8" s="1"/>
  <c r="B35" i="4"/>
  <c r="A37" i="8" s="1"/>
  <c r="A36" i="8"/>
</calcChain>
</file>

<file path=xl/comments1.xml><?xml version="1.0" encoding="utf-8"?>
<comments xmlns="http://schemas.openxmlformats.org/spreadsheetml/2006/main">
  <authors>
    <author/>
  </authors>
  <commentList>
    <comment ref="K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Fraction of WLCG MoU commitment for CPU 100 %:
   This is 90% of total farm capacity divided by the WLCG (i.e. LHC VOs only) pledge as provided to us via GridPP.
% met of RB allocation for CPU 100 %:
   This is the whole farm capacity divided by. the total pledge including that for the non-LHC experiments.
</t>
        </r>
      </text>
    </comment>
    <comment ref="M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Target to be £100K equivalent, ie 1FTE. SO Current target is 16.5 FTE</t>
        </r>
      </text>
    </comment>
    <comment ref="K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eg planning for staffing levels in coming (april) year.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K1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Peter Gronbech:
</t>
        </r>
        <r>
          <rPr>
            <sz val="9"/>
            <color rgb="FF000000"/>
            <rFont val="Tahoma"/>
            <family val="2"/>
            <charset val="1"/>
          </rPr>
          <t>Roger reports on impact.</t>
        </r>
      </text>
    </comment>
    <comment ref="K2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“Prod” means centrally managed non-simulation production work: reconstruction, stripping etc. “User” is for user analysis jobs. Tier-2A = old T2-Ds at the moment but may expand (as we discussed in Pitlochry.)</t>
        </r>
      </text>
    </comment>
    <comment ref="K2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H2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how do we measure this</t>
        </r>
      </text>
    </comment>
    <comment ref="H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"UK work fraction" means the amount of CPU work done by the UK sites as a fraction of work by all by pledging countries, so excluding CERN, LHCb HLT, BOINC, and YANDEX. Work = time * HS06.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J1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 xml:space="preserve">Green &lt;=1, Amber 2 or 3 and Red &gt;=4
</t>
        </r>
      </text>
    </comment>
    <comment ref="J1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gronbech:
</t>
        </r>
        <r>
          <rPr>
            <sz val="9"/>
            <color rgb="FF000000"/>
            <rFont val="Tahoma"/>
            <family val="2"/>
            <charset val="1"/>
          </rPr>
          <t>Green 0, Amber 1, Red &gt;=2</t>
        </r>
      </text>
    </comment>
  </commentList>
</comments>
</file>

<file path=xl/sharedStrings.xml><?xml version="1.0" encoding="utf-8"?>
<sst xmlns="http://schemas.openxmlformats.org/spreadsheetml/2006/main" count="1100" uniqueCount="472">
  <si>
    <t>GridPP5 Goal</t>
  </si>
  <si>
    <t>Distributed Computing for Particle Physics</t>
  </si>
  <si>
    <t>Tier- 1</t>
  </si>
  <si>
    <t>WP1</t>
  </si>
  <si>
    <t xml:space="preserve">Tier-1 </t>
  </si>
  <si>
    <t>Tier-2</t>
  </si>
  <si>
    <t>WP2</t>
  </si>
  <si>
    <t>WP3</t>
  </si>
  <si>
    <t>WP4</t>
  </si>
  <si>
    <t>Operations</t>
  </si>
  <si>
    <t>Experiments</t>
  </si>
  <si>
    <t>Experiments and Ops</t>
  </si>
  <si>
    <t>Grid and expt support</t>
  </si>
  <si>
    <t>Management and Impact</t>
  </si>
  <si>
    <t>Manager: A. Dewhurst</t>
  </si>
  <si>
    <t>Manager: A.Dewhurst</t>
  </si>
  <si>
    <t>Manager: S. Lloyd</t>
  </si>
  <si>
    <t>Manager: J. Coles</t>
  </si>
  <si>
    <t>Manager: D. Britton</t>
  </si>
  <si>
    <t>Task 1.1</t>
  </si>
  <si>
    <t>Task 1.5</t>
  </si>
  <si>
    <t>Task 2.1</t>
  </si>
  <si>
    <t>Task 3.2</t>
  </si>
  <si>
    <t>Task 4.1</t>
  </si>
  <si>
    <t>ATLAS</t>
  </si>
  <si>
    <t xml:space="preserve"> </t>
  </si>
  <si>
    <t>Production and grid</t>
  </si>
  <si>
    <t>Tier-1</t>
  </si>
  <si>
    <t>Data Group</t>
  </si>
  <si>
    <t>Planning</t>
  </si>
  <si>
    <t>A. Dewhurst</t>
  </si>
  <si>
    <t>R.Jones</t>
  </si>
  <si>
    <t>D.Colling</t>
  </si>
  <si>
    <t>P Gronbech</t>
  </si>
  <si>
    <t>Task 1.2</t>
  </si>
  <si>
    <t>Task 1.6</t>
  </si>
  <si>
    <t>Task 2.2</t>
  </si>
  <si>
    <t>Task 3.3</t>
  </si>
  <si>
    <t>Task 4.2</t>
  </si>
  <si>
    <t>CMS</t>
  </si>
  <si>
    <t>Storage system</t>
  </si>
  <si>
    <t>Security</t>
  </si>
  <si>
    <t>Execution</t>
  </si>
  <si>
    <t>D. Kelsey</t>
  </si>
  <si>
    <t>Task 1.3</t>
  </si>
  <si>
    <t>Task 1.7</t>
  </si>
  <si>
    <t>Task 2.3</t>
  </si>
  <si>
    <t>Task 3.4</t>
  </si>
  <si>
    <t>Task 4.3</t>
  </si>
  <si>
    <t>Fabric and</t>
  </si>
  <si>
    <t>LHCb</t>
  </si>
  <si>
    <t>machine room</t>
  </si>
  <si>
    <t>Experiment Support</t>
  </si>
  <si>
    <t>Outreach</t>
  </si>
  <si>
    <t>A. McNab</t>
  </si>
  <si>
    <t>P.Gronbech</t>
  </si>
  <si>
    <t>No one.</t>
  </si>
  <si>
    <t>Task 1.4</t>
  </si>
  <si>
    <t>Task 1.8</t>
  </si>
  <si>
    <t>Task 2.4</t>
  </si>
  <si>
    <t>Hardware</t>
  </si>
  <si>
    <t>procurement</t>
  </si>
  <si>
    <t>Other expts Tier-1</t>
  </si>
  <si>
    <t>Other expts Tier-2</t>
  </si>
  <si>
    <t>Task 3.1</t>
  </si>
  <si>
    <t>Grid Deployment and</t>
  </si>
  <si>
    <t>Operational Performance</t>
  </si>
  <si>
    <t>J.Coles</t>
  </si>
  <si>
    <t xml:space="preserve">Date </t>
  </si>
  <si>
    <t>Metric OK</t>
  </si>
  <si>
    <t>WP2/3</t>
  </si>
  <si>
    <t>Metric close to target</t>
  </si>
  <si>
    <t>Metric not OK</t>
  </si>
  <si>
    <t>Not able to be measured</t>
  </si>
  <si>
    <t>Milestone achieved</t>
  </si>
  <si>
    <t>ATLAS T1</t>
  </si>
  <si>
    <t>ATLAS T2</t>
  </si>
  <si>
    <t>Milestone underway</t>
  </si>
  <si>
    <t>Milestone overdue</t>
  </si>
  <si>
    <t>Milestone not due / metric n/a</t>
  </si>
  <si>
    <t>Suspended</t>
  </si>
  <si>
    <t>Awaiting input</t>
  </si>
  <si>
    <t>Total</t>
  </si>
  <si>
    <t>CMS T1</t>
  </si>
  <si>
    <t>CMS T2</t>
  </si>
  <si>
    <t>Fabric</t>
  </si>
  <si>
    <t>LHCb T1</t>
  </si>
  <si>
    <t>LHCb T2</t>
  </si>
  <si>
    <t>Hardware Procurement</t>
  </si>
  <si>
    <t>Other expts T1</t>
  </si>
  <si>
    <t>Other expts T2</t>
  </si>
  <si>
    <t>Deployment and Performance</t>
  </si>
  <si>
    <t>Tier-1 Status</t>
  </si>
  <si>
    <t>Manager: Andrew Sansum</t>
  </si>
  <si>
    <t>Task no.</t>
  </si>
  <si>
    <t>Task</t>
  </si>
  <si>
    <t>Metric</t>
  </si>
  <si>
    <t>Milestone</t>
  </si>
  <si>
    <t>Baseline Target date</t>
  </si>
  <si>
    <t>Target/ date</t>
  </si>
  <si>
    <t>Monthly</t>
  </si>
  <si>
    <t>Date completed</t>
  </si>
  <si>
    <t>Owner</t>
  </si>
  <si>
    <t>Description</t>
  </si>
  <si>
    <t>Q318</t>
  </si>
  <si>
    <t>Comment</t>
  </si>
  <si>
    <t>status</t>
  </si>
  <si>
    <t>Alastair Dewhurst</t>
  </si>
  <si>
    <t>Fraction of WLCG MoU commitment for CPU 100 %</t>
  </si>
  <si>
    <t>% met of RB allocation for CPU 100 %</t>
  </si>
  <si>
    <t>Availability of CE service 99 %</t>
  </si>
  <si>
    <t>Yes</t>
  </si>
  <si>
    <t>Number of Security Incidents 2 per year</t>
  </si>
  <si>
    <t xml:space="preserve"># level 3 incidents(newly entered or active) in disaster management system 0  </t>
  </si>
  <si>
    <t xml:space="preserve"># level 4 incidents (newly entered or active) in disaster management system 0  </t>
  </si>
  <si>
    <t>Percentage of GRIDPP5 Staff in Post 94 %</t>
  </si>
  <si>
    <t>Strategic and operations plan agreed</t>
  </si>
  <si>
    <t>Completed</t>
  </si>
  <si>
    <t>GridPP review of operation (biennial)</t>
  </si>
  <si>
    <t>Tier-1 review 1.2.17</t>
  </si>
  <si>
    <t>on track</t>
  </si>
  <si>
    <t>Andrew Sansum</t>
  </si>
  <si>
    <t>Fraction of WLCG MoU commitment for Disk 100 %</t>
  </si>
  <si>
    <t xml:space="preserve"> Fraction of WLCG MoU commitment for Tape 100 %</t>
  </si>
  <si>
    <t>% met of RB Allocation for Tape   100 %</t>
  </si>
  <si>
    <t>% met of RB Allocation for Disk  100 %</t>
  </si>
  <si>
    <t># Storage node failures leading to filesystem loss or damage</t>
  </si>
  <si>
    <t>% Lost disk server hours due to hardware problems over deployed base</t>
  </si>
  <si>
    <t>Number of Damaged GRIDPP Tapes, leading to data loss 1 in 500</t>
  </si>
  <si>
    <t>6 ATLAS files lost</t>
  </si>
  <si>
    <t>CASTOR SAM tests: ATLAS VO</t>
  </si>
  <si>
    <t>CASTOR SAM tests: ALICE VO</t>
  </si>
  <si>
    <t>CASTOR SAM tests: CMS VO</t>
  </si>
  <si>
    <t>CASTOR SAM tests: LHCb VO</t>
  </si>
  <si>
    <t xml:space="preserve"> Reliability of tape robot 99 %</t>
  </si>
  <si>
    <t>Fabric and machine room</t>
  </si>
  <si>
    <t>WLCG Service Availability Target (set lower by WLCG than MoU, taken from OPS availability) 97 %</t>
  </si>
  <si>
    <t>WLCG Service Availability for Alice 97 %</t>
  </si>
  <si>
    <t>WLCG Service Availability for ATLAS 97 %</t>
  </si>
  <si>
    <t>WLCG Service Availability for CMS 97 %</t>
  </si>
  <si>
    <t>WLCG Service Availability for LHCB 97 %</t>
  </si>
  <si>
    <t>Gareth Smith</t>
  </si>
  <si>
    <t xml:space="preserve">Respond to pager within 2 hours  95 %  </t>
  </si>
  <si>
    <t>3 per month</t>
  </si>
  <si>
    <t xml:space="preserve">Number of GGUS Tickets not responded to within two hours .  </t>
  </si>
  <si>
    <t>Job Efficiency (CPU/Wall) 70 %</t>
  </si>
  <si>
    <t>Farm Occupancy 70 %</t>
  </si>
  <si>
    <t>Percentage used of available T1 Disk 1  in quarter (target between 75% +_ 20%)</t>
  </si>
  <si>
    <t>Used tape capacity (TB)</t>
  </si>
  <si>
    <t>Hardware procurement</t>
  </si>
  <si>
    <t>Produce the purchasing plan</t>
  </si>
  <si>
    <t>A purchasing plan swas produced but changes in the amount of money available require the plan to be re-visited.</t>
  </si>
  <si>
    <t>completed</t>
  </si>
  <si>
    <t>FY16 Capacity order placed</t>
  </si>
  <si>
    <t>Order for CPU &amp; disk storage received by vendor mid-Feb.</t>
  </si>
  <si>
    <t>FY16 Purchase in production</t>
  </si>
  <si>
    <t>CPU in use. Storage in Echo</t>
  </si>
  <si>
    <t>delayed</t>
  </si>
  <si>
    <t>Tier-1 WLCG MoU commitments met</t>
  </si>
  <si>
    <t>As shown in metrics.</t>
  </si>
  <si>
    <t xml:space="preserve">Planning completed so that tenders could be issued. </t>
  </si>
  <si>
    <t>FY17 Capacity order placed</t>
  </si>
  <si>
    <t>Tenders issued at end of November. Orders placed January 2018. - technically outside this quarter - but it is now done.</t>
  </si>
  <si>
    <t>FY17 Purchase in production</t>
  </si>
  <si>
    <t>50% of CPU in production by June.  XMA CPU and all storage still behind.</t>
  </si>
  <si>
    <t>Waiting on CPU delivery, storage is being ramped up slowly.</t>
  </si>
  <si>
    <t>Unclear finance situation, new hardware is not in production, so hard to make predictions about what we will need.</t>
  </si>
  <si>
    <t>FY18 Capacity order placed</t>
  </si>
  <si>
    <t>Disk Tender runs until 7th December.  CPU direct award placed in December.</t>
  </si>
  <si>
    <t>FY18 Purchase in production</t>
  </si>
  <si>
    <t>FY19 Capacity order placed</t>
  </si>
  <si>
    <t>FY19 Purchase in production</t>
  </si>
  <si>
    <t>Number of network outages?? Performance or impact??</t>
  </si>
  <si>
    <t>How to capture capacity issues on external links?</t>
  </si>
  <si>
    <t>Average  load in and out? Average vs peak?</t>
  </si>
  <si>
    <t>personar gives some measures</t>
  </si>
  <si>
    <t>Average FTS rate?</t>
  </si>
  <si>
    <t>Tier-1 delivery to experiments</t>
  </si>
  <si>
    <t>Experiment</t>
  </si>
  <si>
    <t>Baseline Target Date</t>
  </si>
  <si>
    <t>Monitored monthly?</t>
  </si>
  <si>
    <t>Date Completed</t>
  </si>
  <si>
    <t xml:space="preserve">Comment </t>
  </si>
  <si>
    <t>Status</t>
  </si>
  <si>
    <t>Roger Jones</t>
  </si>
  <si>
    <t>T1 Required hardware deployed</t>
  </si>
  <si>
    <t>Yes?</t>
  </si>
  <si>
    <t>T1 Job success rates from ATLAS dashboard (site-only metrics)</t>
  </si>
  <si>
    <t>T1 Data availability from the ATLAS dashboard; if we can automate this reliably, we can make it monthly</t>
  </si>
  <si>
    <t>Data acceptance from Tier 0/Tier 1s/Tier 2s - ATLAS SAM tests</t>
  </si>
  <si>
    <t>Data loss</t>
  </si>
  <si>
    <t>Planned loss of logfiles</t>
  </si>
  <si>
    <t>Report on delivery to Atlas during year</t>
  </si>
  <si>
    <t>OC Docs and review SS</t>
  </si>
  <si>
    <t>Dave Colling</t>
  </si>
  <si>
    <t>Data Transfer quality</t>
  </si>
  <si>
    <t>OK</t>
  </si>
  <si>
    <t>Timely and efficient availability and use of resources at RAL T1</t>
  </si>
  <si>
    <t>Most efficient T1 in CMS this quarter (74%)</t>
  </si>
  <si>
    <t>Data Loss at Tier-1</t>
  </si>
  <si>
    <t>Site availability at the Tier-1</t>
  </si>
  <si>
    <t xml:space="preserve">~90% </t>
  </si>
  <si>
    <t>Understood because of the week long Echo outage in August</t>
  </si>
  <si>
    <t>Data availability via AAA</t>
  </si>
  <si>
    <t>~78% uptime</t>
  </si>
  <si>
    <t>CMS Fraction of Tier-1 work carried out at RAL</t>
  </si>
  <si>
    <t>Report on delivery to CMS during year</t>
  </si>
  <si>
    <t>LHCB</t>
  </si>
  <si>
    <t>Andrew McNab</t>
  </si>
  <si>
    <t xml:space="preserve">RAL prod success rate              </t>
  </si>
  <si>
    <t>90%</t>
  </si>
  <si>
    <t xml:space="preserve">RAL prod CPU efficiency            </t>
  </si>
  <si>
    <t xml:space="preserve">RAL user success rate              </t>
  </si>
  <si>
    <t>70%</t>
  </si>
  <si>
    <t xml:space="preserve">RAL user CPU efficiency            </t>
  </si>
  <si>
    <t xml:space="preserve">UK Tier-1 work fraction            </t>
  </si>
  <si>
    <t>lost files target 0, diskservers down over 8 hours, target &lt; 3</t>
  </si>
  <si>
    <t>UK T1 SE Reliability</t>
  </si>
  <si>
    <t>&lt;2</t>
  </si>
  <si>
    <t>LHCb No. of sites below WLCG SAM tests uptime target</t>
  </si>
  <si>
    <t>Report on delivery to LHCb during year</t>
  </si>
  <si>
    <t>Other expts</t>
  </si>
  <si>
    <t>Duncan Rand</t>
  </si>
  <si>
    <t>UK T1 CPU efficiency for "other" experiments. (non-alice)</t>
  </si>
  <si>
    <t>Fraction of CPU time used by other experiments at UK T1.(non Alice)</t>
  </si>
  <si>
    <t>&gt;1</t>
  </si>
  <si>
    <t>Number of new user groups for UK Grid.</t>
  </si>
  <si>
    <t>bes</t>
  </si>
  <si>
    <t>UK T1 CPU efficiency for Alice.</t>
  </si>
  <si>
    <t>Fraction of CPU time used by Alice at UK T1.</t>
  </si>
  <si>
    <t xml:space="preserve">Report on delivery to Other experiments during year </t>
  </si>
  <si>
    <t>Tier-2 delivery to experiments and Tier-2 operations</t>
  </si>
  <si>
    <t>Manager: Steve Lloyd</t>
  </si>
  <si>
    <t>Target/Date</t>
  </si>
  <si>
    <t>Monthly?</t>
  </si>
  <si>
    <t>Comments</t>
  </si>
  <si>
    <t>ATLAS  work flows</t>
  </si>
  <si>
    <t>Requested Share dynamic</t>
  </si>
  <si>
    <t>Requested disk space deployed</t>
  </si>
  <si>
    <t>Production job success rates (site only metrics) - from PANDA dashboard</t>
  </si>
  <si>
    <t>Data availability from the ATLAS dashboard; if we can automate this reliably, we can make it monthly</t>
  </si>
  <si>
    <t>Pulled down by issues at Bruel and ECDF</t>
  </si>
  <si>
    <t xml:space="preserve">Data acceptance </t>
  </si>
  <si>
    <t>Pulled down by Brunel, ECDF - and some issues at Sheffield</t>
  </si>
  <si>
    <t>User analysis and production</t>
  </si>
  <si>
    <t>ATLAS Available slots</t>
  </si>
  <si>
    <t>Atlas job success in production</t>
  </si>
  <si>
    <t>ATLAS job success rates in user analysis</t>
  </si>
  <si>
    <t>CMS group analysis</t>
  </si>
  <si>
    <t>David Colling</t>
  </si>
  <si>
    <t>Transfer rates to the UK Tier 2s</t>
  </si>
  <si>
    <t>OK. Bristol had a couple of months (July and September) in the 80% range but still always above target. All other sites clearly OK.</t>
  </si>
  <si>
    <t xml:space="preserve"> Site availability at the Tier-2s</t>
  </si>
  <si>
    <t>OK. Bristol had a couple of months (July and September) in the 80% range but still always above target. All other sites clearly OK. (Very similar to above).</t>
  </si>
  <si>
    <t>Site readiness at the Tier-2s</t>
  </si>
  <si>
    <t>Unique data loss at Tier-2s</t>
  </si>
  <si>
    <t>36% (6% above target)</t>
  </si>
  <si>
    <t>Failed analysis jobs</t>
  </si>
  <si>
    <t xml:space="preserve">Failed production jobs </t>
  </si>
  <si>
    <t>T2 sites provide an appropriate level of resource to CMS</t>
  </si>
  <si>
    <t>AAA data transfer performance</t>
  </si>
  <si>
    <t>LHCb Tier-2A :</t>
  </si>
  <si>
    <t>&gt;50%</t>
  </si>
  <si>
    <t xml:space="preserve">Tier-2A : User success rate </t>
  </si>
  <si>
    <t xml:space="preserve">LHCb Tier-2A :  </t>
  </si>
  <si>
    <t>Tier-2A :   User CPU efficiency</t>
  </si>
  <si>
    <t xml:space="preserve">LHCb All Tier-2: </t>
  </si>
  <si>
    <t>All Tier-2: Simulation success rate</t>
  </si>
  <si>
    <t>All Tier-2: Simulation CPU efficiency</t>
  </si>
  <si>
    <t xml:space="preserve">LHCb All sites: </t>
  </si>
  <si>
    <t xml:space="preserve">UK Tier-2 work fraction            </t>
  </si>
  <si>
    <t>Other Expts</t>
  </si>
  <si>
    <t>No of non LHC Vos (including ALICE) active at T2s</t>
  </si>
  <si>
    <t>OK, new VO: bes</t>
  </si>
  <si>
    <t>&gt;5%</t>
  </si>
  <si>
    <t>Fraction of CPU used by other expts</t>
  </si>
  <si>
    <t>alice, na62 and pheno are the largest users</t>
  </si>
  <si>
    <t>Grid operations</t>
  </si>
  <si>
    <t>Number of GridPP sites in certified status. Require 100%</t>
  </si>
  <si>
    <t>Jeremy Coles</t>
  </si>
  <si>
    <t>Fraction of UK sites in Production</t>
  </si>
  <si>
    <t>Sum of unique VOs supported across GridPP sites - target 4 LHC + 5 other</t>
  </si>
  <si>
    <t>Number of supported VOs</t>
  </si>
  <si>
    <t>HEPSPEC06 used/ HEPSPEC06 available - 80%</t>
  </si>
  <si>
    <t>Fraction of HEPSPEC used</t>
  </si>
  <si>
    <t>Total GridPP HEPSPEC06 nominally available at the end of the last quarter. Target WLCG pledge</t>
  </si>
  <si>
    <t>GridPP HEPSPEC Available</t>
  </si>
  <si>
    <t>Total TB of disk storage nominally available from GridPP at the end of the last quarter. Target WLCG pledge</t>
  </si>
  <si>
    <t>GridPP disk storage available</t>
  </si>
  <si>
    <t>Percentage of jobs run by LHC V0s processed in UK in last quarter. Target is as pledged shares (11%?)</t>
  </si>
  <si>
    <t>UK contribution to LHC experiments</t>
  </si>
  <si>
    <t>Number of flagged tickets &lt;3</t>
  </si>
  <si>
    <t>GridPP site response to tickets</t>
  </si>
  <si>
    <t>Site performance</t>
  </si>
  <si>
    <t>Scotgrid % of promised (by that time) disk available to GridPP</t>
  </si>
  <si>
    <t>Scotgrid % of promised (by that time) CPU available</t>
  </si>
  <si>
    <t>Scotgrid Average SAM (SLL page) availability</t>
  </si>
  <si>
    <t>Scotgrid Average SAM (SLL page) reliability</t>
  </si>
  <si>
    <t>Scotgrid CPU utilisation (wall clock time)</t>
  </si>
  <si>
    <t>Scotgrid CPU utilisation (CPU time)</t>
  </si>
  <si>
    <t>Southgrid % of promised (by that time) disk available to GridPP</t>
  </si>
  <si>
    <t>Southgrid % of promised (by that time) CPU available</t>
  </si>
  <si>
    <t>Southgrid Average SAM (SLL page) availability</t>
  </si>
  <si>
    <t>Southgrid Average SAM (SLL page) reliability</t>
  </si>
  <si>
    <t>Southgrid CPU utilisation (wall clock time)</t>
  </si>
  <si>
    <t>Southgrid CPU utilisation (CPU time)</t>
  </si>
  <si>
    <t xml:space="preserve">Londongrid % of promised (by that time) disk available </t>
  </si>
  <si>
    <t>Londongrid % of promised (by that time) CPU available</t>
  </si>
  <si>
    <t xml:space="preserve">Londongrid Average SAM (SLL page) availability </t>
  </si>
  <si>
    <t xml:space="preserve">Londongrid Average SAM (SLL page) reliability </t>
  </si>
  <si>
    <t>Londongrid CPU utilisation (wall clock time)</t>
  </si>
  <si>
    <t>Londongrid CPU utilisation (CPU time)</t>
  </si>
  <si>
    <t>Northgrid % of promised (by that time) disk available to GridPP</t>
  </si>
  <si>
    <t>Northgrid % of promised (by that time) CPU available</t>
  </si>
  <si>
    <t xml:space="preserve">Northgrid Average SAM (SLL page) availability </t>
  </si>
  <si>
    <t>Northgrid Average SAM (SLL page) reliability</t>
  </si>
  <si>
    <t>Northgrid CPU utilisation (wall clock time)</t>
  </si>
  <si>
    <t>Northgrid CPU utilisation (CPU time)</t>
  </si>
  <si>
    <t xml:space="preserve">  </t>
  </si>
  <si>
    <t>Grid and Experiment support</t>
  </si>
  <si>
    <t>Manager: Jeremy Coles</t>
  </si>
  <si>
    <t>Baseline target date</t>
  </si>
  <si>
    <t>Target/date</t>
  </si>
  <si>
    <t>Completed date</t>
  </si>
  <si>
    <t>Jens Jensen</t>
  </si>
  <si>
    <t>Number of VO requested changes not implemented in a timely fashion across whole infrastructure (1wk for small changes, 3wks for medium size, 6wks for large.) - any GridPP VO</t>
  </si>
  <si>
    <t>No major changes requested; no new VOs onboarded this quarter.</t>
  </si>
  <si>
    <t>Number of experiments whose data transfer rates from/to RAL to/from T2s do not meet their (realistic) requirements</t>
  </si>
  <si>
    <t>??</t>
  </si>
  <si>
    <t>NO DATA</t>
  </si>
  <si>
    <t>FTS data transfer success rate</t>
  </si>
  <si>
    <t>4/Y</t>
  </si>
  <si>
    <t>Conference paper (CHEP, AHM, or similar (or better)) produced each year describing GridPP developments and innovations in data management and storage area</t>
  </si>
  <si>
    <t>CHEP submission (Sam, with input from Everyone™)</t>
  </si>
  <si>
    <t>4/Q</t>
  </si>
  <si>
    <t>Engage with storage and data management experts within WLCG/EGI/EMI/NGS or similar, or industry, to reinforce GridPP's recognised competence in this area (talks given, meetings, virtual meetings)</t>
  </si>
  <si>
    <t>DOMA WG has resurrected itself and we are contributing to it. Also obviously GridPP41 and the associated hackday. Contributions to DPM "community"</t>
  </si>
  <si>
    <t>Number of incidents not resolved within 1wk after being reported on list</t>
  </si>
  <si>
    <t>Incidents were ATLAS data cleanup requiring manual intervention; corrupted files reported at Bristol; minor issue at Manchester; insufficiently tested DPM (devops issue).All resolved on satisfactory timescale</t>
  </si>
  <si>
    <t>Number of blog posts</t>
  </si>
  <si>
    <t>4 (Brian 3, Rob 1)</t>
  </si>
  <si>
    <t>Deploy and test "solution" for T2C storage (e.g. cache+local storage)</t>
  </si>
  <si>
    <t>Brian Davies</t>
  </si>
  <si>
    <t>Present GridPP work at data workshop at CERN</t>
  </si>
  <si>
    <t>Sam Skipsey</t>
  </si>
  <si>
    <t>Develop GridPP as a "data einfrastructure" in the context of UKT0</t>
  </si>
  <si>
    <t>Data transfer/management comparison with climate</t>
  </si>
  <si>
    <t>All major T2s dual stacked</t>
  </si>
  <si>
    <t>overdue</t>
  </si>
  <si>
    <t>Ian Neilson</t>
  </si>
  <si>
    <t>Number of Tier 2 security incidents in the last quarter</t>
  </si>
  <si>
    <t>Number of sites responding poorly to a security incident in last quarter</t>
  </si>
  <si>
    <t>Security Service Challenge</t>
  </si>
  <si>
    <t>Ian Neilson performed a Security Communication Challenge in Q117. Problems with two sites were fixed. Ian's departure in July 2017 put plans for a fuller security challenge on hold. We will perform this once the replacement Security Officer is in post - probably in Q218.</t>
  </si>
  <si>
    <t>UK HEP Sysman Security Training/Workshop</t>
  </si>
  <si>
    <t>Milestone 3.3.3 has been delayed, but in the meantime we achieved milestone 3.3.4 early. Ian Neilson organised a one-day security workshop for HEP SYSMAN at RAL concentrating on the topic of IPv6 security</t>
  </si>
  <si>
    <t>D.P.Kelsey</t>
  </si>
  <si>
    <t>Security plans for the future beyond end of GridPP5</t>
  </si>
  <si>
    <t>NGI</t>
  </si>
  <si>
    <t>Ian Collier</t>
  </si>
  <si>
    <t>UK CPU and storage delivered to EGI</t>
  </si>
  <si>
    <t>Monthly timesheets complete by 10th of each month</t>
  </si>
  <si>
    <t>GridPP staff PM delivered as required</t>
  </si>
  <si>
    <t>GOCDB Availability</t>
  </si>
  <si>
    <t>APEL Availability</t>
  </si>
  <si>
    <t>Tier-1 expt support</t>
  </si>
  <si>
    <t>Pete Gronbech</t>
  </si>
  <si>
    <t>ATLAS reporting to T1 expt Liaison and resource meetings</t>
  </si>
  <si>
    <t>CMS reporting to T1 expt Liaison and resource meetings</t>
  </si>
  <si>
    <t>LHCb reporting to T1 expt Liaison and resource meetings</t>
  </si>
  <si>
    <t>Ganga and user support</t>
  </si>
  <si>
    <t>Ulrik Egede</t>
  </si>
  <si>
    <t>LHCb Ganga: Unit testing of code within area of responsibility</t>
  </si>
  <si>
    <t>These three metrics suspended as funding has been spent up!</t>
  </si>
  <si>
    <t>Will go once effort is no longer funded.</t>
  </si>
  <si>
    <t>LHCb Ganga: Provide new erleases of Ganga</t>
  </si>
  <si>
    <t>LHCb Ganga: Provide support for new communities</t>
  </si>
  <si>
    <t>Number of new user groups using the T1/UK Grid</t>
  </si>
  <si>
    <t>Summary of Work done by support posts</t>
  </si>
  <si>
    <t>Full report from Dan in the main report</t>
  </si>
  <si>
    <t>Full report by Janusz in main report.</t>
  </si>
  <si>
    <t>Management &amp; Impact</t>
  </si>
  <si>
    <t>Manager: Dave Britton</t>
  </si>
  <si>
    <t>Date Complete</t>
  </si>
  <si>
    <t>Dave Britton</t>
  </si>
  <si>
    <t>Financial plan for GridPP5 established</t>
  </si>
  <si>
    <t>Draft ProjectMap for GridPP5. GridPP5 ProjectMap exists with &gt;80% of areas defined</t>
  </si>
  <si>
    <t>Final project map for GridPP5. More than &gt;95% of areas defined</t>
  </si>
  <si>
    <t>Quarterly reporting system agreed for Tier-1</t>
  </si>
  <si>
    <t>Quarterly reporting system agreed for other areas</t>
  </si>
  <si>
    <t>Quarterly</t>
  </si>
  <si>
    <t>Hardware allocation made by T1 resource board for next period</t>
  </si>
  <si>
    <t>Meeting held 30.8.17</t>
  </si>
  <si>
    <t xml:space="preserve"> T2 staff grants issued for GridPP5</t>
  </si>
  <si>
    <t>Completed in Jan 2016</t>
  </si>
  <si>
    <t>Allocations calculated for Tier-2 hardware grants</t>
  </si>
  <si>
    <t>T2 h/w allocation made early in FY16 not 17</t>
  </si>
  <si>
    <t>Grants for Tier-2 hardware issued</t>
  </si>
  <si>
    <t>All grants were issued 14.12.16</t>
  </si>
  <si>
    <t>Post-GridPP5 planning initiated</t>
  </si>
  <si>
    <t>&lt;6</t>
  </si>
  <si>
    <t>Number of vacant posts</t>
  </si>
  <si>
    <t>100% of quarterly reports received by Project Manager within 2 months of quarter end.</t>
  </si>
  <si>
    <t>Failed in Q3 18</t>
  </si>
  <si>
    <t>ProjectMap is updated within 3 months of end of each quarter</t>
  </si>
  <si>
    <t>Financial model updated within 1 month of changes</t>
  </si>
  <si>
    <t>40 per year</t>
  </si>
  <si>
    <t>Weekly video/phone PMB meetings</t>
  </si>
  <si>
    <t>On track</t>
  </si>
  <si>
    <t>3 / year</t>
  </si>
  <si>
    <t>Face to face PMB meetings</t>
  </si>
  <si>
    <t>One at each GridPP collaboration meeting (ie 2/ year) + T1 review</t>
  </si>
  <si>
    <t>1 per year</t>
  </si>
  <si>
    <t>CB meetings</t>
  </si>
  <si>
    <t>20 per year</t>
  </si>
  <si>
    <t>Ops Team meetings</t>
  </si>
  <si>
    <t>2 per year</t>
  </si>
  <si>
    <t>Collaboration meetings</t>
  </si>
  <si>
    <t>OC papers submitted 2 weeks before meeting</t>
  </si>
  <si>
    <t>WLCG pledges updated</t>
  </si>
  <si>
    <t>Submission date was moved to November 2016</t>
  </si>
  <si>
    <t>Year 1 review of service to experiments</t>
  </si>
  <si>
    <t>Year 2 review of service to experiments</t>
  </si>
  <si>
    <t>Year 3 review of service to experiments</t>
  </si>
  <si>
    <t>Year 4 review of service to experiments</t>
  </si>
  <si>
    <t>4 per year</t>
  </si>
  <si>
    <t>Tom Whyntie</t>
  </si>
  <si>
    <t>Number of events GridPP attends with stand/posters/talks</t>
  </si>
  <si>
    <t>Total in last year 5</t>
  </si>
  <si>
    <t>10 per year</t>
  </si>
  <si>
    <t>Number of GridPP publications</t>
  </si>
  <si>
    <t>Total over the last year 4</t>
  </si>
  <si>
    <t>One per month</t>
  </si>
  <si>
    <t>Number of articles on GridPP web site</t>
  </si>
  <si>
    <t>Total over last year 19</t>
  </si>
  <si>
    <t>Number of GridPP press releases</t>
  </si>
  <si>
    <t>Total for year 1</t>
  </si>
  <si>
    <t>5 per year</t>
  </si>
  <si>
    <t>Number of press articles about GridPP</t>
  </si>
  <si>
    <t>Total for last year 8</t>
  </si>
  <si>
    <t>Number of KE exploration meetings held</t>
  </si>
  <si>
    <t>Total over last year 3</t>
  </si>
  <si>
    <t>Number of non-GridPP funded Groups who use GridPP hardware</t>
  </si>
  <si>
    <t>Total for over last year 4</t>
  </si>
  <si>
    <t>KE sections of GridPP website updated</t>
  </si>
  <si>
    <t>Could move to UK-T0</t>
  </si>
  <si>
    <t>recognise how the role has evolved.</t>
  </si>
  <si>
    <t>Milestones (including Deliverables) Table</t>
  </si>
  <si>
    <t>No.</t>
  </si>
  <si>
    <t>Work Package</t>
  </si>
  <si>
    <t>Baseline Date</t>
  </si>
  <si>
    <t xml:space="preserve">Target </t>
  </si>
  <si>
    <t>Completion Date</t>
  </si>
  <si>
    <t>Delay due to</t>
  </si>
  <si>
    <t>Affects Critical Path?</t>
  </si>
  <si>
    <t>See Note</t>
  </si>
  <si>
    <t>Date</t>
  </si>
  <si>
    <t>Change</t>
  </si>
  <si>
    <t>UK</t>
  </si>
  <si>
    <t>Other</t>
  </si>
  <si>
    <t>Milestones (M) and Deliverables (D)</t>
  </si>
  <si>
    <t>Items within this table should map directly from the detailed project shedule</t>
  </si>
  <si>
    <t>Notes</t>
  </si>
  <si>
    <t>DESCRIPTION OF COLUMNS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</si>
  <si>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Baseline date = Date set by the PMP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</si>
  <si>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Target date = Planned date, expected completion date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</si>
  <si>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 xml:space="preserve">Target date change = Movement in the change of the target date compared to the last Oversight Committee meeting. </t>
    </r>
  </si>
  <si>
    <t>Key: ↔ = no change, ↑ = target date delayed, ↓ = target date brought forward e.g. time has been made up/recovered</t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</si>
  <si>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Completion Date = Date Milestone was achieved</t>
    </r>
  </si>
  <si>
    <r>
      <rPr>
        <sz val="11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Arial"/>
        <family val="2"/>
        <charset val="1"/>
      </rPr>
      <t>Status = Commentary on progress, update</t>
    </r>
  </si>
  <si>
    <t>T2 h/w allocation made early in FY18</t>
  </si>
  <si>
    <t xml:space="preserve">Issued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</si>
</sst>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"/>
    <numFmt numFmtId="165" formatCode="0.0%"/>
  </numFmts>
  <fonts count="39" x14ac:knownFonts="1">
    <font>
      <sz val="10"/>
      <name val="Arial"/>
      <charset val="1"/>
    </font>
    <font>
      <b/>
      <sz val="10"/>
      <color rgb="FF333399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333399"/>
      <name val="Arial"/>
      <family val="2"/>
      <charset val="1"/>
    </font>
    <font>
      <sz val="9"/>
      <name val="Arial"/>
      <family val="2"/>
      <charset val="1"/>
    </font>
    <font>
      <b/>
      <sz val="9"/>
      <color rgb="FF333399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333399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333399"/>
      <name val="Wingdings 3"/>
      <family val="1"/>
      <charset val="1"/>
    </font>
    <font>
      <sz val="9"/>
      <color rgb="FF333333"/>
      <name val="Arial"/>
      <family val="2"/>
      <charset val="1"/>
    </font>
    <font>
      <b/>
      <sz val="9"/>
      <color rgb="FF333333"/>
      <name val="Arial"/>
      <family val="2"/>
      <charset val="1"/>
    </font>
    <font>
      <sz val="9"/>
      <color rgb="FF808080"/>
      <name val="Arial"/>
      <family val="2"/>
      <charset val="1"/>
    </font>
    <font>
      <sz val="9"/>
      <color rgb="FF333399"/>
      <name val="Arial"/>
      <family val="2"/>
      <charset val="1"/>
    </font>
    <font>
      <b/>
      <sz val="8"/>
      <color rgb="FF333399"/>
      <name val="Arial"/>
      <family val="2"/>
      <charset val="1"/>
    </font>
    <font>
      <b/>
      <sz val="10"/>
      <name val="Arial"/>
      <family val="2"/>
      <charset val="1"/>
    </font>
    <font>
      <sz val="8"/>
      <color rgb="FF333399"/>
      <name val="Wingdings 3"/>
      <family val="1"/>
      <charset val="1"/>
    </font>
    <font>
      <sz val="8"/>
      <color rgb="FF0000D4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D22B2B"/>
      <name val="Arial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00"/>
      <name val="Arial"/>
      <family val="2"/>
      <charset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000090"/>
        <bgColor rgb="FF000080"/>
      </patternFill>
    </fill>
    <fill>
      <patternFill patternType="solid">
        <fgColor rgb="FF99CCFF"/>
        <bgColor rgb="FF8EB4E3"/>
      </patternFill>
    </fill>
    <fill>
      <patternFill patternType="solid">
        <fgColor rgb="FF1FB714"/>
        <bgColor rgb="FF00B050"/>
      </patternFill>
    </fill>
    <fill>
      <patternFill patternType="solid">
        <fgColor rgb="FFFF9900"/>
        <bgColor rgb="FFFAA61A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BFBFBF"/>
      </patternFill>
    </fill>
    <fill>
      <patternFill patternType="solid">
        <fgColor rgb="FF006411"/>
        <bgColor rgb="FF009900"/>
      </patternFill>
    </fill>
    <fill>
      <patternFill patternType="solid">
        <fgColor rgb="FFFF6600"/>
        <bgColor rgb="FFFF9900"/>
      </patternFill>
    </fill>
    <fill>
      <patternFill patternType="solid">
        <fgColor rgb="FF77933C"/>
        <bgColor rgb="FF808080"/>
      </patternFill>
    </fill>
    <fill>
      <patternFill patternType="solid">
        <fgColor rgb="FFC3D69B"/>
        <bgColor rgb="FFD7E4BD"/>
      </patternFill>
    </fill>
    <fill>
      <patternFill patternType="solid">
        <fgColor rgb="FF31859C"/>
        <bgColor rgb="FF339966"/>
      </patternFill>
    </fill>
    <fill>
      <patternFill patternType="solid">
        <fgColor rgb="FFFCD5B5"/>
        <bgColor rgb="FFD7E4BD"/>
      </patternFill>
    </fill>
    <fill>
      <patternFill patternType="solid">
        <fgColor rgb="FF900000"/>
        <bgColor rgb="FF660066"/>
      </patternFill>
    </fill>
    <fill>
      <patternFill patternType="solid">
        <fgColor rgb="FFC0C0C0"/>
        <bgColor rgb="FFBFBFBF"/>
      </patternFill>
    </fill>
    <fill>
      <patternFill patternType="solid">
        <fgColor rgb="FF000000"/>
        <bgColor rgb="FF000080"/>
      </patternFill>
    </fill>
    <fill>
      <patternFill patternType="solid">
        <fgColor rgb="FFD7E4BD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rgb="FF3366FF"/>
        <bgColor rgb="FF0066CC"/>
      </patternFill>
    </fill>
    <fill>
      <patternFill patternType="solid">
        <fgColor rgb="FF00B050"/>
        <bgColor rgb="FF00A65D"/>
      </patternFill>
    </fill>
    <fill>
      <patternFill patternType="solid">
        <fgColor rgb="FFFF0000"/>
        <bgColor rgb="FFDD0806"/>
      </patternFill>
    </fill>
    <fill>
      <patternFill patternType="solid">
        <fgColor rgb="FF009900"/>
        <bgColor rgb="FF1FB714"/>
      </patternFill>
    </fill>
    <fill>
      <patternFill patternType="solid">
        <fgColor rgb="FFCCFFFF"/>
        <bgColor rgb="FFFFFFFF"/>
      </patternFill>
    </fill>
    <fill>
      <patternFill patternType="solid">
        <fgColor rgb="FFF79646"/>
        <bgColor rgb="FFF99746"/>
      </patternFill>
    </fill>
    <fill>
      <patternFill patternType="solid">
        <fgColor rgb="FFF99746"/>
        <bgColor rgb="FFF79646"/>
      </patternFill>
    </fill>
    <fill>
      <patternFill patternType="solid">
        <fgColor rgb="FF00A65D"/>
        <bgColor rgb="FF00B050"/>
      </patternFill>
    </fill>
    <fill>
      <patternFill patternType="solid">
        <fgColor rgb="FFFAA61A"/>
        <bgColor rgb="FFFF9900"/>
      </patternFill>
    </fill>
    <fill>
      <patternFill patternType="solid">
        <fgColor rgb="FF558ED5"/>
        <bgColor rgb="FF31859C"/>
      </patternFill>
    </fill>
    <fill>
      <patternFill patternType="solid">
        <fgColor rgb="FFFFD320"/>
        <bgColor rgb="FFFFC000"/>
      </patternFill>
    </fill>
    <fill>
      <patternFill patternType="solid">
        <fgColor rgb="FFFFC000"/>
        <bgColor rgb="FFFFD320"/>
      </patternFill>
    </fill>
    <fill>
      <patternFill patternType="solid">
        <fgColor rgb="FFFFFF00"/>
        <bgColor rgb="FFFFD320"/>
      </patternFill>
    </fill>
    <fill>
      <patternFill patternType="solid">
        <fgColor rgb="FF8EB4E3"/>
        <bgColor rgb="FF99CCFF"/>
      </patternFill>
    </fill>
    <fill>
      <patternFill patternType="solid">
        <fgColor rgb="FF00FF00"/>
        <bgColor rgb="FF1FB714"/>
      </patternFill>
    </fill>
    <fill>
      <patternFill patternType="solid">
        <fgColor rgb="FFD22B2B"/>
        <bgColor rgb="FFDD0806"/>
      </patternFill>
    </fill>
    <fill>
      <patternFill patternType="solid">
        <fgColor rgb="FF339966"/>
        <bgColor rgb="FF31859C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9" fillId="0" borderId="0" applyBorder="0" applyProtection="0"/>
    <xf numFmtId="0" fontId="28" fillId="0" borderId="0" applyBorder="0" applyProtection="0"/>
  </cellStyleXfs>
  <cellXfs count="463">
    <xf numFmtId="0" fontId="0" fillId="0" borderId="0" xfId="0"/>
    <xf numFmtId="0" fontId="19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164" fontId="11" fillId="2" borderId="10" xfId="0" applyNumberFormat="1" applyFont="1" applyFill="1" applyBorder="1" applyAlignment="1" applyProtection="1">
      <alignment horizontal="center"/>
    </xf>
    <xf numFmtId="0" fontId="16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1" fillId="2" borderId="10" xfId="0" applyFont="1" applyFill="1" applyBorder="1" applyAlignment="1" applyProtection="1">
      <alignment horizontal="center"/>
    </xf>
    <xf numFmtId="0" fontId="14" fillId="4" borderId="9" xfId="1" applyFont="1" applyFill="1" applyBorder="1" applyAlignment="1" applyProtection="1">
      <alignment horizont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/>
    </xf>
    <xf numFmtId="0" fontId="12" fillId="4" borderId="3" xfId="1" applyFont="1" applyFill="1" applyBorder="1" applyAlignment="1" applyProtection="1">
      <alignment horizontal="right"/>
    </xf>
    <xf numFmtId="0" fontId="11" fillId="4" borderId="2" xfId="1" applyFont="1" applyFill="1" applyBorder="1" applyAlignment="1" applyProtection="1">
      <alignment horizontal="center"/>
    </xf>
    <xf numFmtId="0" fontId="8" fillId="4" borderId="2" xfId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1" fillId="2" borderId="0" xfId="0" applyFont="1" applyFill="1" applyBorder="1" applyAlignment="1" applyProtection="1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3" fillId="0" borderId="0" xfId="0" applyFont="1"/>
    <xf numFmtId="0" fontId="5" fillId="2" borderId="0" xfId="0" applyFont="1" applyFill="1" applyBorder="1" applyAlignment="1" applyProtection="1"/>
    <xf numFmtId="0" fontId="3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 applyAlignment="1" applyProtection="1"/>
    <xf numFmtId="0" fontId="6" fillId="2" borderId="0" xfId="0" applyFont="1" applyFill="1" applyBorder="1" applyAlignment="1"/>
    <xf numFmtId="0" fontId="10" fillId="4" borderId="3" xfId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2" fillId="4" borderId="3" xfId="1" applyFont="1" applyFill="1" applyBorder="1" applyAlignment="1" applyProtection="1">
      <alignment horizontal="right"/>
    </xf>
    <xf numFmtId="0" fontId="13" fillId="4" borderId="2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 vertical="center"/>
    </xf>
    <xf numFmtId="0" fontId="14" fillId="4" borderId="6" xfId="1" applyFont="1" applyFill="1" applyBorder="1" applyAlignment="1" applyProtection="1"/>
    <xf numFmtId="0" fontId="15" fillId="4" borderId="7" xfId="1" applyFont="1" applyFill="1" applyBorder="1" applyAlignment="1" applyProtection="1">
      <alignment horizontal="center"/>
    </xf>
    <xf numFmtId="0" fontId="14" fillId="4" borderId="8" xfId="0" applyFont="1" applyFill="1" applyBorder="1" applyAlignment="1">
      <alignment horizontal="center"/>
    </xf>
    <xf numFmtId="0" fontId="14" fillId="2" borderId="0" xfId="1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7" fillId="2" borderId="12" xfId="0" applyFont="1" applyFill="1" applyBorder="1" applyAlignment="1" applyProtection="1"/>
    <xf numFmtId="0" fontId="7" fillId="2" borderId="7" xfId="0" applyFont="1" applyFill="1" applyBorder="1" applyAlignment="1" applyProtection="1"/>
    <xf numFmtId="0" fontId="7" fillId="2" borderId="6" xfId="0" applyFont="1" applyFill="1" applyBorder="1" applyAlignment="1" applyProtection="1"/>
    <xf numFmtId="0" fontId="7" fillId="2" borderId="8" xfId="0" applyFont="1" applyFill="1" applyBorder="1" applyAlignment="1" applyProtection="1"/>
    <xf numFmtId="0" fontId="17" fillId="2" borderId="0" xfId="1" applyFont="1" applyFill="1" applyBorder="1" applyAlignment="1" applyProtection="1"/>
    <xf numFmtId="0" fontId="11" fillId="2" borderId="0" xfId="1" applyFont="1" applyFill="1" applyBorder="1" applyAlignment="1" applyProtection="1"/>
    <xf numFmtId="0" fontId="18" fillId="2" borderId="0" xfId="0" applyFont="1" applyFill="1" applyBorder="1" applyAlignment="1" applyProtection="1"/>
    <xf numFmtId="0" fontId="20" fillId="2" borderId="0" xfId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/>
    <xf numFmtId="0" fontId="18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1" fillId="2" borderId="0" xfId="1" applyFont="1" applyFill="1" applyBorder="1" applyAlignment="1" applyProtection="1">
      <alignment horizontal="center" vertical="center"/>
    </xf>
    <xf numFmtId="14" fontId="21" fillId="2" borderId="0" xfId="1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2" fillId="2" borderId="13" xfId="0" applyFont="1" applyFill="1" applyBorder="1"/>
    <xf numFmtId="0" fontId="23" fillId="5" borderId="14" xfId="0" applyFont="1" applyFill="1" applyBorder="1" applyAlignment="1">
      <alignment vertical="center"/>
    </xf>
    <xf numFmtId="0" fontId="22" fillId="2" borderId="16" xfId="0" applyFont="1" applyFill="1" applyBorder="1"/>
    <xf numFmtId="0" fontId="23" fillId="6" borderId="17" xfId="0" applyFont="1" applyFill="1" applyBorder="1" applyAlignment="1">
      <alignment vertical="center"/>
    </xf>
    <xf numFmtId="0" fontId="23" fillId="7" borderId="17" xfId="0" applyFont="1" applyFill="1" applyBorder="1" applyAlignment="1">
      <alignment vertical="center"/>
    </xf>
    <xf numFmtId="0" fontId="23" fillId="8" borderId="17" xfId="0" applyFont="1" applyFill="1" applyBorder="1" applyAlignment="1">
      <alignment vertical="center"/>
    </xf>
    <xf numFmtId="0" fontId="23" fillId="9" borderId="17" xfId="0" applyFont="1" applyFill="1" applyBorder="1" applyAlignment="1">
      <alignment vertical="center"/>
    </xf>
    <xf numFmtId="0" fontId="23" fillId="10" borderId="17" xfId="0" applyFont="1" applyFill="1" applyBorder="1"/>
    <xf numFmtId="0" fontId="23" fillId="15" borderId="17" xfId="0" applyFont="1" applyFill="1" applyBorder="1" applyAlignment="1">
      <alignment vertical="center"/>
    </xf>
    <xf numFmtId="0" fontId="23" fillId="5" borderId="15" xfId="0" applyFont="1" applyFill="1" applyBorder="1" applyAlignment="1">
      <alignment vertical="center"/>
    </xf>
    <xf numFmtId="0" fontId="23" fillId="16" borderId="17" xfId="0" applyFont="1" applyFill="1" applyBorder="1" applyAlignment="1">
      <alignment vertical="center"/>
    </xf>
    <xf numFmtId="0" fontId="23" fillId="17" borderId="17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/>
    </xf>
    <xf numFmtId="0" fontId="22" fillId="2" borderId="19" xfId="0" applyFont="1" applyFill="1" applyBorder="1"/>
    <xf numFmtId="0" fontId="23" fillId="2" borderId="18" xfId="0" applyFont="1" applyFill="1" applyBorder="1" applyAlignment="1">
      <alignment vertical="center"/>
    </xf>
    <xf numFmtId="0" fontId="22" fillId="0" borderId="20" xfId="0" applyFont="1" applyBorder="1"/>
    <xf numFmtId="0" fontId="23" fillId="2" borderId="21" xfId="0" applyFont="1" applyFill="1" applyBorder="1" applyAlignment="1">
      <alignment vertical="center"/>
    </xf>
    <xf numFmtId="0" fontId="6" fillId="2" borderId="0" xfId="1" applyFont="1" applyFill="1" applyBorder="1" applyAlignment="1" applyProtection="1"/>
    <xf numFmtId="0" fontId="23" fillId="2" borderId="0" xfId="0" applyFont="1" applyFill="1" applyBorder="1" applyAlignment="1">
      <alignment horizontal="center"/>
    </xf>
    <xf numFmtId="0" fontId="23" fillId="19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4" fillId="0" borderId="0" xfId="0" applyFont="1"/>
    <xf numFmtId="0" fontId="24" fillId="4" borderId="13" xfId="0" applyFont="1" applyFill="1" applyBorder="1"/>
    <xf numFmtId="0" fontId="24" fillId="20" borderId="19" xfId="0" applyFont="1" applyFill="1" applyBorder="1"/>
    <xf numFmtId="0" fontId="24" fillId="0" borderId="24" xfId="0" applyFont="1" applyBorder="1"/>
    <xf numFmtId="0" fontId="24" fillId="0" borderId="5" xfId="0" applyFont="1" applyBorder="1"/>
    <xf numFmtId="0" fontId="24" fillId="0" borderId="1" xfId="0" applyFont="1" applyBorder="1"/>
    <xf numFmtId="0" fontId="24" fillId="0" borderId="25" xfId="0" applyFont="1" applyBorder="1"/>
    <xf numFmtId="0" fontId="19" fillId="20" borderId="26" xfId="0" applyFont="1" applyFill="1" applyBorder="1"/>
    <xf numFmtId="0" fontId="19" fillId="20" borderId="27" xfId="0" applyFont="1" applyFill="1" applyBorder="1"/>
    <xf numFmtId="0" fontId="19" fillId="20" borderId="28" xfId="0" applyFont="1" applyFill="1" applyBorder="1"/>
    <xf numFmtId="0" fontId="19" fillId="20" borderId="29" xfId="0" applyFont="1" applyFill="1" applyBorder="1"/>
    <xf numFmtId="0" fontId="19" fillId="4" borderId="30" xfId="0" applyFont="1" applyFill="1" applyBorder="1"/>
    <xf numFmtId="0" fontId="19" fillId="4" borderId="30" xfId="0" applyFont="1" applyFill="1" applyBorder="1" applyAlignment="1">
      <alignment wrapText="1"/>
    </xf>
    <xf numFmtId="0" fontId="19" fillId="4" borderId="16" xfId="0" applyFont="1" applyFill="1" applyBorder="1" applyAlignment="1">
      <alignment horizontal="right"/>
    </xf>
    <xf numFmtId="0" fontId="24" fillId="4" borderId="17" xfId="0" applyFont="1" applyFill="1" applyBorder="1"/>
    <xf numFmtId="0" fontId="24" fillId="4" borderId="15" xfId="0" applyFont="1" applyFill="1" applyBorder="1"/>
    <xf numFmtId="0" fontId="24" fillId="4" borderId="31" xfId="0" applyFont="1" applyFill="1" applyBorder="1"/>
    <xf numFmtId="10" fontId="24" fillId="4" borderId="31" xfId="0" applyNumberFormat="1" applyFont="1" applyFill="1" applyBorder="1"/>
    <xf numFmtId="0" fontId="24" fillId="4" borderId="6" xfId="0" applyFont="1" applyFill="1" applyBorder="1"/>
    <xf numFmtId="0" fontId="24" fillId="4" borderId="32" xfId="0" applyFont="1" applyFill="1" applyBorder="1"/>
    <xf numFmtId="0" fontId="19" fillId="4" borderId="22" xfId="0" applyFont="1" applyFill="1" applyBorder="1"/>
    <xf numFmtId="9" fontId="24" fillId="21" borderId="12" xfId="0" applyNumberFormat="1" applyFont="1" applyFill="1" applyBorder="1" applyAlignment="1">
      <alignment horizontal="left" vertical="top" wrapText="1"/>
    </xf>
    <xf numFmtId="0" fontId="0" fillId="0" borderId="33" xfId="0" applyBorder="1" applyAlignment="1">
      <alignment wrapText="1"/>
    </xf>
    <xf numFmtId="10" fontId="24" fillId="4" borderId="32" xfId="0" applyNumberFormat="1" applyFont="1" applyFill="1" applyBorder="1"/>
    <xf numFmtId="0" fontId="19" fillId="4" borderId="34" xfId="0" applyFont="1" applyFill="1" applyBorder="1" applyAlignment="1">
      <alignment wrapText="1"/>
    </xf>
    <xf numFmtId="9" fontId="24" fillId="0" borderId="4" xfId="0" applyNumberFormat="1" applyFont="1" applyBorder="1" applyAlignment="1">
      <alignment horizontal="left" vertical="top" wrapText="1"/>
    </xf>
    <xf numFmtId="0" fontId="24" fillId="0" borderId="33" xfId="0" applyFont="1" applyBorder="1" applyAlignment="1">
      <alignment wrapText="1"/>
    </xf>
    <xf numFmtId="0" fontId="0" fillId="21" borderId="12" xfId="0" applyFill="1" applyBorder="1" applyAlignment="1">
      <alignment horizontal="left"/>
    </xf>
    <xf numFmtId="0" fontId="24" fillId="0" borderId="33" xfId="0" applyFont="1" applyBorder="1" applyAlignment="1">
      <alignment horizontal="left" vertical="top" wrapText="1"/>
    </xf>
    <xf numFmtId="9" fontId="24" fillId="22" borderId="7" xfId="0" applyNumberFormat="1" applyFont="1" applyFill="1" applyBorder="1" applyAlignment="1">
      <alignment horizontal="left" vertical="top" wrapText="1"/>
    </xf>
    <xf numFmtId="0" fontId="24" fillId="0" borderId="35" xfId="0" applyFont="1" applyBorder="1" applyAlignment="1">
      <alignment wrapText="1"/>
    </xf>
    <xf numFmtId="17" fontId="24" fillId="4" borderId="17" xfId="0" applyNumberFormat="1" applyFont="1" applyFill="1" applyBorder="1"/>
    <xf numFmtId="17" fontId="24" fillId="4" borderId="32" xfId="0" applyNumberFormat="1" applyFont="1" applyFill="1" applyBorder="1"/>
    <xf numFmtId="0" fontId="0" fillId="4" borderId="34" xfId="0" applyFont="1" applyFill="1" applyBorder="1" applyAlignment="1">
      <alignment wrapText="1"/>
    </xf>
    <xf numFmtId="0" fontId="24" fillId="23" borderId="0" xfId="0" applyFont="1" applyFill="1"/>
    <xf numFmtId="0" fontId="24" fillId="0" borderId="34" xfId="0" applyFont="1" applyBorder="1" applyAlignment="1">
      <alignment wrapText="1"/>
    </xf>
    <xf numFmtId="0" fontId="24" fillId="4" borderId="34" xfId="0" applyFont="1" applyFill="1" applyBorder="1" applyAlignment="1">
      <alignment wrapText="1"/>
    </xf>
    <xf numFmtId="0" fontId="24" fillId="4" borderId="9" xfId="0" applyFont="1" applyFill="1" applyBorder="1"/>
    <xf numFmtId="17" fontId="24" fillId="4" borderId="6" xfId="0" applyNumberFormat="1" applyFont="1" applyFill="1" applyBorder="1"/>
    <xf numFmtId="0" fontId="24" fillId="2" borderId="0" xfId="0" applyFont="1" applyFill="1"/>
    <xf numFmtId="0" fontId="19" fillId="24" borderId="36" xfId="0" applyFont="1" applyFill="1" applyBorder="1" applyAlignment="1">
      <alignment horizontal="right"/>
    </xf>
    <xf numFmtId="0" fontId="24" fillId="24" borderId="9" xfId="0" applyFont="1" applyFill="1" applyBorder="1"/>
    <xf numFmtId="0" fontId="24" fillId="24" borderId="6" xfId="0" applyFont="1" applyFill="1" applyBorder="1"/>
    <xf numFmtId="0" fontId="24" fillId="24" borderId="32" xfId="0" applyFont="1" applyFill="1" applyBorder="1"/>
    <xf numFmtId="0" fontId="19" fillId="24" borderId="37" xfId="0" applyFont="1" applyFill="1" applyBorder="1" applyAlignment="1">
      <alignment wrapText="1"/>
    </xf>
    <xf numFmtId="9" fontId="0" fillId="21" borderId="32" xfId="0" applyNumberFormat="1" applyFont="1" applyFill="1" applyBorder="1" applyAlignment="1">
      <alignment horizontal="left" vertical="top" wrapText="1"/>
    </xf>
    <xf numFmtId="0" fontId="0" fillId="0" borderId="34" xfId="0" applyBorder="1" applyAlignment="1">
      <alignment wrapText="1"/>
    </xf>
    <xf numFmtId="0" fontId="24" fillId="24" borderId="17" xfId="0" applyFont="1" applyFill="1" applyBorder="1"/>
    <xf numFmtId="0" fontId="19" fillId="24" borderId="34" xfId="0" applyFont="1" applyFill="1" applyBorder="1" applyAlignment="1">
      <alignment wrapText="1"/>
    </xf>
    <xf numFmtId="9" fontId="24" fillId="21" borderId="32" xfId="0" applyNumberFormat="1" applyFont="1" applyFill="1" applyBorder="1" applyAlignment="1">
      <alignment horizontal="left" vertical="top" wrapText="1"/>
    </xf>
    <xf numFmtId="0" fontId="0" fillId="0" borderId="33" xfId="0" applyFont="1" applyBorder="1" applyAlignment="1" applyProtection="1">
      <alignment horizontal="left" vertical="top" wrapText="1"/>
    </xf>
    <xf numFmtId="9" fontId="24" fillId="25" borderId="17" xfId="0" applyNumberFormat="1" applyFont="1" applyFill="1" applyBorder="1" applyAlignment="1">
      <alignment horizontal="left" vertical="top" wrapText="1"/>
    </xf>
    <xf numFmtId="9" fontId="24" fillId="21" borderId="17" xfId="0" applyNumberFormat="1" applyFont="1" applyFill="1" applyBorder="1" applyAlignment="1">
      <alignment horizontal="left" vertical="top" wrapText="1"/>
    </xf>
    <xf numFmtId="2" fontId="24" fillId="21" borderId="32" xfId="0" applyNumberFormat="1" applyFont="1" applyFill="1" applyBorder="1" applyAlignment="1">
      <alignment horizontal="left" vertical="top" wrapText="1"/>
    </xf>
    <xf numFmtId="10" fontId="24" fillId="24" borderId="32" xfId="0" applyNumberFormat="1" applyFont="1" applyFill="1" applyBorder="1"/>
    <xf numFmtId="10" fontId="24" fillId="21" borderId="32" xfId="0" applyNumberFormat="1" applyFont="1" applyFill="1" applyBorder="1" applyAlignment="1">
      <alignment horizontal="left" vertical="top" wrapText="1"/>
    </xf>
    <xf numFmtId="0" fontId="24" fillId="24" borderId="34" xfId="0" applyFont="1" applyFill="1" applyBorder="1" applyAlignment="1">
      <alignment wrapText="1"/>
    </xf>
    <xf numFmtId="165" fontId="24" fillId="21" borderId="32" xfId="0" applyNumberFormat="1" applyFont="1" applyFill="1" applyBorder="1" applyAlignment="1">
      <alignment horizontal="left" vertical="top" wrapText="1"/>
    </xf>
    <xf numFmtId="0" fontId="24" fillId="0" borderId="34" xfId="0" applyFont="1" applyBorder="1" applyAlignment="1">
      <alignment vertical="top" wrapText="1"/>
    </xf>
    <xf numFmtId="9" fontId="24" fillId="26" borderId="32" xfId="0" applyNumberFormat="1" applyFont="1" applyFill="1" applyBorder="1" applyAlignment="1">
      <alignment horizontal="left" vertical="top" wrapText="1"/>
    </xf>
    <xf numFmtId="0" fontId="24" fillId="0" borderId="34" xfId="0" applyFont="1" applyBorder="1" applyAlignment="1">
      <alignment vertical="center" wrapText="1"/>
    </xf>
    <xf numFmtId="0" fontId="19" fillId="4" borderId="36" xfId="0" applyFont="1" applyFill="1" applyBorder="1" applyAlignment="1">
      <alignment horizontal="right"/>
    </xf>
    <xf numFmtId="0" fontId="0" fillId="4" borderId="31" xfId="0" applyFont="1" applyFill="1" applyBorder="1"/>
    <xf numFmtId="0" fontId="19" fillId="4" borderId="22" xfId="0" applyFont="1" applyFill="1" applyBorder="1" applyAlignment="1">
      <alignment wrapText="1"/>
    </xf>
    <xf numFmtId="10" fontId="24" fillId="4" borderId="6" xfId="0" applyNumberFormat="1" applyFont="1" applyFill="1" applyBorder="1"/>
    <xf numFmtId="0" fontId="19" fillId="4" borderId="37" xfId="0" applyFont="1" applyFill="1" applyBorder="1" applyAlignment="1">
      <alignment wrapText="1"/>
    </xf>
    <xf numFmtId="9" fontId="24" fillId="22" borderId="32" xfId="0" applyNumberFormat="1" applyFont="1" applyFill="1" applyBorder="1" applyAlignment="1">
      <alignment horizontal="left" vertical="top" wrapText="1"/>
    </xf>
    <xf numFmtId="9" fontId="24" fillId="4" borderId="6" xfId="0" applyNumberFormat="1" applyFont="1" applyFill="1" applyBorder="1"/>
    <xf numFmtId="0" fontId="0" fillId="4" borderId="32" xfId="0" applyFont="1" applyFill="1" applyBorder="1"/>
    <xf numFmtId="2" fontId="0" fillId="21" borderId="32" xfId="0" applyNumberFormat="1" applyFill="1" applyBorder="1" applyAlignment="1">
      <alignment wrapText="1"/>
    </xf>
    <xf numFmtId="10" fontId="0" fillId="21" borderId="32" xfId="0" applyNumberFormat="1" applyFill="1" applyBorder="1" applyAlignment="1">
      <alignment wrapText="1"/>
    </xf>
    <xf numFmtId="0" fontId="0" fillId="0" borderId="34" xfId="0" applyBorder="1"/>
    <xf numFmtId="1" fontId="0" fillId="21" borderId="32" xfId="0" applyNumberFormat="1" applyFill="1" applyBorder="1" applyAlignment="1">
      <alignment wrapText="1"/>
    </xf>
    <xf numFmtId="17" fontId="24" fillId="24" borderId="17" xfId="0" applyNumberFormat="1" applyFont="1" applyFill="1" applyBorder="1"/>
    <xf numFmtId="17" fontId="24" fillId="24" borderId="32" xfId="0" applyNumberFormat="1" applyFont="1" applyFill="1" applyBorder="1"/>
    <xf numFmtId="17" fontId="24" fillId="24" borderId="6" xfId="0" applyNumberFormat="1" applyFont="1" applyFill="1" applyBorder="1"/>
    <xf numFmtId="0" fontId="0" fillId="24" borderId="34" xfId="0" applyFont="1" applyFill="1" applyBorder="1" applyAlignment="1">
      <alignment wrapText="1"/>
    </xf>
    <xf numFmtId="17" fontId="24" fillId="23" borderId="17" xfId="0" applyNumberFormat="1" applyFont="1" applyFill="1" applyBorder="1" applyAlignment="1">
      <alignment horizontal="right" vertical="top" wrapText="1"/>
    </xf>
    <xf numFmtId="0" fontId="24" fillId="21" borderId="34" xfId="0" applyFont="1" applyFill="1" applyBorder="1" applyAlignment="1">
      <alignment vertical="top" wrapText="1"/>
    </xf>
    <xf numFmtId="17" fontId="24" fillId="23" borderId="0" xfId="0" applyNumberFormat="1" applyFont="1" applyFill="1" applyAlignment="1">
      <alignment horizontal="right"/>
    </xf>
    <xf numFmtId="0" fontId="24" fillId="23" borderId="34" xfId="0" applyFont="1" applyFill="1" applyBorder="1" applyAlignment="1">
      <alignment vertical="top" wrapText="1"/>
    </xf>
    <xf numFmtId="0" fontId="25" fillId="21" borderId="34" xfId="0" applyFont="1" applyFill="1" applyBorder="1" applyAlignment="1">
      <alignment vertical="top" wrapText="1"/>
    </xf>
    <xf numFmtId="0" fontId="24" fillId="24" borderId="32" xfId="0" applyFont="1" applyFill="1" applyBorder="1" applyAlignment="1">
      <alignment wrapText="1"/>
    </xf>
    <xf numFmtId="0" fontId="0" fillId="24" borderId="32" xfId="0" applyFont="1" applyFill="1" applyBorder="1" applyAlignment="1">
      <alignment wrapText="1"/>
    </xf>
    <xf numFmtId="0" fontId="23" fillId="22" borderId="17" xfId="0" applyFont="1" applyFill="1" applyBorder="1"/>
    <xf numFmtId="0" fontId="24" fillId="22" borderId="34" xfId="0" applyFont="1" applyFill="1" applyBorder="1" applyAlignment="1">
      <alignment vertical="top" wrapText="1"/>
    </xf>
    <xf numFmtId="0" fontId="24" fillId="0" borderId="17" xfId="0" applyFont="1" applyBorder="1"/>
    <xf numFmtId="0" fontId="24" fillId="24" borderId="0" xfId="0" applyFont="1" applyFill="1" applyBorder="1" applyAlignment="1">
      <alignment wrapText="1"/>
    </xf>
    <xf numFmtId="0" fontId="19" fillId="20" borderId="30" xfId="0" applyFont="1" applyFill="1" applyBorder="1"/>
    <xf numFmtId="0" fontId="19" fillId="20" borderId="38" xfId="0" applyFont="1" applyFill="1" applyBorder="1"/>
    <xf numFmtId="0" fontId="19" fillId="20" borderId="21" xfId="0" applyFont="1" applyFill="1" applyBorder="1"/>
    <xf numFmtId="0" fontId="19" fillId="20" borderId="39" xfId="0" applyFont="1" applyFill="1" applyBorder="1" applyAlignment="1">
      <alignment wrapText="1"/>
    </xf>
    <xf numFmtId="0" fontId="19" fillId="20" borderId="40" xfId="0" applyFont="1" applyFill="1" applyBorder="1"/>
    <xf numFmtId="0" fontId="19" fillId="4" borderId="41" xfId="0" applyFont="1" applyFill="1" applyBorder="1"/>
    <xf numFmtId="0" fontId="19" fillId="24" borderId="42" xfId="0" applyFont="1" applyFill="1" applyBorder="1"/>
    <xf numFmtId="0" fontId="24" fillId="24" borderId="14" xfId="0" applyFont="1" applyFill="1" applyBorder="1"/>
    <xf numFmtId="0" fontId="24" fillId="24" borderId="15" xfId="0" applyFont="1" applyFill="1" applyBorder="1"/>
    <xf numFmtId="0" fontId="24" fillId="24" borderId="31" xfId="0" applyFont="1" applyFill="1" applyBorder="1"/>
    <xf numFmtId="0" fontId="19" fillId="24" borderId="22" xfId="0" applyFont="1" applyFill="1" applyBorder="1" applyAlignment="1">
      <alignment wrapText="1"/>
    </xf>
    <xf numFmtId="2" fontId="0" fillId="5" borderId="0" xfId="0" applyNumberFormat="1" applyFill="1" applyBorder="1"/>
    <xf numFmtId="0" fontId="24" fillId="0" borderId="15" xfId="0" applyFont="1" applyBorder="1" applyAlignment="1">
      <alignment vertical="top" wrapText="1"/>
    </xf>
    <xf numFmtId="0" fontId="19" fillId="24" borderId="43" xfId="0" applyFont="1" applyFill="1" applyBorder="1"/>
    <xf numFmtId="0" fontId="24" fillId="24" borderId="44" xfId="0" applyFont="1" applyFill="1" applyBorder="1"/>
    <xf numFmtId="2" fontId="0" fillId="0" borderId="32" xfId="0" applyNumberFormat="1" applyBorder="1" applyAlignment="1">
      <alignment vertical="center"/>
    </xf>
    <xf numFmtId="0" fontId="24" fillId="0" borderId="17" xfId="0" applyFont="1" applyBorder="1" applyAlignment="1">
      <alignment vertical="top" wrapText="1"/>
    </xf>
    <xf numFmtId="0" fontId="0" fillId="0" borderId="34" xfId="0" applyFont="1" applyBorder="1" applyAlignment="1">
      <alignment vertical="top" wrapText="1"/>
    </xf>
    <xf numFmtId="2" fontId="0" fillId="0" borderId="6" xfId="0" applyNumberFormat="1" applyBorder="1" applyAlignment="1">
      <alignment vertical="center"/>
    </xf>
    <xf numFmtId="0" fontId="24" fillId="0" borderId="22" xfId="0" applyFont="1" applyBorder="1" applyAlignment="1">
      <alignment vertical="top" wrapText="1"/>
    </xf>
    <xf numFmtId="2" fontId="0" fillId="5" borderId="32" xfId="0" applyNumberFormat="1" applyFill="1" applyBorder="1"/>
    <xf numFmtId="0" fontId="24" fillId="24" borderId="34" xfId="0" applyFont="1" applyFill="1" applyBorder="1" applyAlignment="1">
      <alignment horizontal="justify"/>
    </xf>
    <xf numFmtId="0" fontId="24" fillId="23" borderId="17" xfId="0" applyFont="1" applyFill="1" applyBorder="1" applyAlignment="1">
      <alignment vertical="top" wrapText="1"/>
    </xf>
    <xf numFmtId="0" fontId="19" fillId="4" borderId="43" xfId="0" applyFont="1" applyFill="1" applyBorder="1"/>
    <xf numFmtId="0" fontId="24" fillId="4" borderId="44" xfId="0" applyFont="1" applyFill="1" applyBorder="1"/>
    <xf numFmtId="9" fontId="24" fillId="21" borderId="45" xfId="2" applyNumberFormat="1" applyFont="1" applyFill="1" applyBorder="1" applyAlignment="1" applyProtection="1">
      <alignment horizontal="right" vertical="top" wrapText="1"/>
    </xf>
    <xf numFmtId="0" fontId="0" fillId="0" borderId="46" xfId="2" applyFont="1" applyBorder="1" applyAlignment="1" applyProtection="1">
      <alignment vertical="top" wrapText="1"/>
    </xf>
    <xf numFmtId="9" fontId="24" fillId="27" borderId="45" xfId="2" applyNumberFormat="1" applyFont="1" applyFill="1" applyBorder="1" applyAlignment="1" applyProtection="1">
      <alignment horizontal="right" vertical="top" wrapText="1"/>
    </xf>
    <xf numFmtId="9" fontId="24" fillId="28" borderId="45" xfId="2" applyNumberFormat="1" applyFont="1" applyFill="1" applyBorder="1" applyAlignment="1" applyProtection="1">
      <alignment horizontal="right" vertical="top" wrapText="1"/>
    </xf>
    <xf numFmtId="0" fontId="24" fillId="0" borderId="46" xfId="2" applyFont="1" applyBorder="1" applyAlignment="1" applyProtection="1">
      <alignment vertical="top" wrapText="1"/>
    </xf>
    <xf numFmtId="0" fontId="0" fillId="0" borderId="46" xfId="2" applyFont="1" applyBorder="1" applyAlignment="1" applyProtection="1">
      <alignment wrapText="1"/>
    </xf>
    <xf numFmtId="9" fontId="24" fillId="4" borderId="32" xfId="0" applyNumberFormat="1" applyFont="1" applyFill="1" applyBorder="1"/>
    <xf numFmtId="0" fontId="24" fillId="21" borderId="17" xfId="0" applyFont="1" applyFill="1" applyBorder="1" applyAlignment="1">
      <alignment vertical="top" wrapText="1"/>
    </xf>
    <xf numFmtId="0" fontId="19" fillId="24" borderId="47" xfId="0" applyFont="1" applyFill="1" applyBorder="1"/>
    <xf numFmtId="0" fontId="24" fillId="24" borderId="8" xfId="0" applyFont="1" applyFill="1" applyBorder="1"/>
    <xf numFmtId="0" fontId="24" fillId="24" borderId="17" xfId="0" applyFont="1" applyFill="1" applyBorder="1" applyAlignment="1">
      <alignment wrapText="1"/>
    </xf>
    <xf numFmtId="10" fontId="0" fillId="23" borderId="32" xfId="0" applyNumberFormat="1" applyFill="1" applyBorder="1" applyAlignment="1">
      <alignment vertical="center"/>
    </xf>
    <xf numFmtId="49" fontId="29" fillId="2" borderId="48" xfId="0" applyNumberFormat="1" applyFont="1" applyFill="1" applyBorder="1" applyAlignment="1">
      <alignment vertical="top" wrapText="1"/>
    </xf>
    <xf numFmtId="2" fontId="0" fillId="21" borderId="6" xfId="0" applyNumberFormat="1" applyFont="1" applyFill="1" applyBorder="1" applyAlignment="1">
      <alignment vertical="center" wrapText="1"/>
    </xf>
    <xf numFmtId="2" fontId="0" fillId="21" borderId="32" xfId="0" applyNumberFormat="1" applyFill="1" applyBorder="1" applyAlignment="1">
      <alignment vertical="center"/>
    </xf>
    <xf numFmtId="17" fontId="24" fillId="24" borderId="9" xfId="0" applyNumberFormat="1" applyFont="1" applyFill="1" applyBorder="1"/>
    <xf numFmtId="0" fontId="19" fillId="4" borderId="13" xfId="0" applyFont="1" applyFill="1" applyBorder="1" applyAlignment="1">
      <alignment horizontal="right"/>
    </xf>
    <xf numFmtId="0" fontId="19" fillId="4" borderId="47" xfId="0" applyFont="1" applyFill="1" applyBorder="1"/>
    <xf numFmtId="0" fontId="24" fillId="4" borderId="8" xfId="0" applyFont="1" applyFill="1" applyBorder="1"/>
    <xf numFmtId="9" fontId="24" fillId="4" borderId="9" xfId="0" applyNumberFormat="1" applyFont="1" applyFill="1" applyBorder="1"/>
    <xf numFmtId="165" fontId="0" fillId="21" borderId="49" xfId="0" applyNumberFormat="1" applyFill="1" applyBorder="1" applyAlignment="1">
      <alignment horizontal="right" vertical="top" wrapText="1"/>
    </xf>
    <xf numFmtId="0" fontId="24" fillId="0" borderId="46" xfId="0" applyFont="1" applyBorder="1" applyAlignment="1">
      <alignment vertical="top" wrapText="1"/>
    </xf>
    <xf numFmtId="9" fontId="24" fillId="4" borderId="17" xfId="0" applyNumberFormat="1" applyFont="1" applyFill="1" applyBorder="1"/>
    <xf numFmtId="0" fontId="19" fillId="4" borderId="34" xfId="0" applyFont="1" applyFill="1" applyBorder="1" applyAlignment="1">
      <alignment vertical="top" wrapText="1"/>
    </xf>
    <xf numFmtId="0" fontId="0" fillId="21" borderId="49" xfId="0" applyFill="1" applyBorder="1" applyAlignment="1">
      <alignment horizontal="right" vertical="top" wrapText="1"/>
    </xf>
    <xf numFmtId="0" fontId="24" fillId="0" borderId="46" xfId="0" applyFont="1" applyBorder="1" applyAlignment="1">
      <alignment vertical="top"/>
    </xf>
    <xf numFmtId="0" fontId="19" fillId="4" borderId="43" xfId="0" applyFont="1" applyFill="1" applyBorder="1" applyAlignment="1"/>
    <xf numFmtId="0" fontId="24" fillId="4" borderId="37" xfId="0" applyFont="1" applyFill="1" applyBorder="1" applyAlignment="1">
      <alignment wrapText="1"/>
    </xf>
    <xf numFmtId="165" fontId="24" fillId="21" borderId="50" xfId="0" applyNumberFormat="1" applyFont="1" applyFill="1" applyBorder="1" applyAlignment="1">
      <alignment horizontal="right" vertical="top" wrapText="1"/>
    </xf>
    <xf numFmtId="0" fontId="19" fillId="4" borderId="51" xfId="0" applyFont="1" applyFill="1" applyBorder="1"/>
    <xf numFmtId="0" fontId="24" fillId="4" borderId="10" xfId="0" applyFont="1" applyFill="1" applyBorder="1"/>
    <xf numFmtId="9" fontId="24" fillId="4" borderId="18" xfId="0" applyNumberFormat="1" applyFont="1" applyFill="1" applyBorder="1"/>
    <xf numFmtId="17" fontId="24" fillId="4" borderId="52" xfId="0" applyNumberFormat="1" applyFont="1" applyFill="1" applyBorder="1"/>
    <xf numFmtId="17" fontId="24" fillId="4" borderId="1" xfId="0" applyNumberFormat="1" applyFont="1" applyFill="1" applyBorder="1"/>
    <xf numFmtId="0" fontId="24" fillId="4" borderId="23" xfId="0" applyFont="1" applyFill="1" applyBorder="1" applyAlignment="1">
      <alignment horizontal="justify"/>
    </xf>
    <xf numFmtId="0" fontId="19" fillId="29" borderId="43" xfId="0" applyFont="1" applyFill="1" applyBorder="1"/>
    <xf numFmtId="0" fontId="24" fillId="29" borderId="17" xfId="0" applyFont="1" applyFill="1" applyBorder="1"/>
    <xf numFmtId="17" fontId="24" fillId="29" borderId="17" xfId="0" applyNumberFormat="1" applyFont="1" applyFill="1" applyBorder="1"/>
    <xf numFmtId="17" fontId="24" fillId="29" borderId="32" xfId="0" applyNumberFormat="1" applyFont="1" applyFill="1" applyBorder="1"/>
    <xf numFmtId="17" fontId="24" fillId="29" borderId="6" xfId="0" applyNumberFormat="1" applyFont="1" applyFill="1" applyBorder="1"/>
    <xf numFmtId="0" fontId="24" fillId="29" borderId="34" xfId="0" applyFont="1" applyFill="1" applyBorder="1" applyAlignment="1">
      <alignment horizontal="justify"/>
    </xf>
    <xf numFmtId="0" fontId="24" fillId="0" borderId="11" xfId="0" applyFont="1" applyBorder="1"/>
    <xf numFmtId="0" fontId="19" fillId="20" borderId="20" xfId="0" applyFont="1" applyFill="1" applyBorder="1"/>
    <xf numFmtId="0" fontId="19" fillId="20" borderId="39" xfId="0" applyFont="1" applyFill="1" applyBorder="1"/>
    <xf numFmtId="0" fontId="19" fillId="20" borderId="1" xfId="0" applyFont="1" applyFill="1" applyBorder="1"/>
    <xf numFmtId="0" fontId="19" fillId="20" borderId="0" xfId="0" applyFont="1" applyFill="1" applyBorder="1"/>
    <xf numFmtId="0" fontId="24" fillId="4" borderId="32" xfId="0" applyFont="1" applyFill="1" applyBorder="1" applyAlignment="1">
      <alignment wrapText="1"/>
    </xf>
    <xf numFmtId="0" fontId="19" fillId="4" borderId="34" xfId="0" applyFont="1" applyFill="1" applyBorder="1" applyAlignment="1">
      <alignment horizontal="justify"/>
    </xf>
    <xf numFmtId="2" fontId="0" fillId="5" borderId="12" xfId="0" applyNumberFormat="1" applyFill="1" applyBorder="1"/>
    <xf numFmtId="0" fontId="0" fillId="0" borderId="17" xfId="0" applyBorder="1" applyAlignment="1">
      <alignment wrapText="1"/>
    </xf>
    <xf numFmtId="2" fontId="0" fillId="0" borderId="12" xfId="0" applyNumberFormat="1" applyBorder="1" applyAlignment="1">
      <alignment vertical="center"/>
    </xf>
    <xf numFmtId="2" fontId="0" fillId="5" borderId="7" xfId="0" applyNumberFormat="1" applyFill="1" applyBorder="1"/>
    <xf numFmtId="0" fontId="24" fillId="4" borderId="34" xfId="0" applyFont="1" applyFill="1" applyBorder="1" applyAlignment="1">
      <alignment horizontal="justify"/>
    </xf>
    <xf numFmtId="2" fontId="0" fillId="5" borderId="32" xfId="0" applyNumberFormat="1" applyFill="1" applyBorder="1" applyAlignment="1">
      <alignment vertical="center"/>
    </xf>
    <xf numFmtId="0" fontId="24" fillId="21" borderId="46" xfId="2" applyFont="1" applyFill="1" applyBorder="1" applyAlignment="1" applyProtection="1">
      <alignment wrapText="1"/>
    </xf>
    <xf numFmtId="49" fontId="0" fillId="0" borderId="34" xfId="0" applyNumberFormat="1" applyBorder="1" applyAlignment="1">
      <alignment wrapText="1"/>
    </xf>
    <xf numFmtId="0" fontId="19" fillId="24" borderId="16" xfId="0" applyFont="1" applyFill="1" applyBorder="1" applyAlignment="1">
      <alignment horizontal="right"/>
    </xf>
    <xf numFmtId="9" fontId="24" fillId="24" borderId="32" xfId="0" applyNumberFormat="1" applyFont="1" applyFill="1" applyBorder="1"/>
    <xf numFmtId="0" fontId="28" fillId="0" borderId="46" xfId="2" applyBorder="1" applyAlignment="1" applyProtection="1">
      <alignment wrapText="1"/>
    </xf>
    <xf numFmtId="9" fontId="24" fillId="30" borderId="45" xfId="2" applyNumberFormat="1" applyFont="1" applyFill="1" applyBorder="1" applyAlignment="1" applyProtection="1">
      <alignment horizontal="right" vertical="top" wrapText="1"/>
    </xf>
    <xf numFmtId="9" fontId="0" fillId="0" borderId="46" xfId="2" applyNumberFormat="1" applyFont="1" applyBorder="1" applyAlignment="1" applyProtection="1">
      <alignment wrapText="1"/>
    </xf>
    <xf numFmtId="9" fontId="24" fillId="31" borderId="45" xfId="2" applyNumberFormat="1" applyFont="1" applyFill="1" applyBorder="1" applyAlignment="1" applyProtection="1">
      <alignment horizontal="right" vertical="top" wrapText="1"/>
    </xf>
    <xf numFmtId="9" fontId="0" fillId="21" borderId="45" xfId="2" applyNumberFormat="1" applyFont="1" applyFill="1" applyBorder="1" applyAlignment="1" applyProtection="1">
      <alignment horizontal="right" vertical="top" wrapText="1"/>
    </xf>
    <xf numFmtId="0" fontId="24" fillId="4" borderId="44" xfId="0" applyFont="1" applyFill="1" applyBorder="1" applyAlignment="1">
      <alignment wrapText="1"/>
    </xf>
    <xf numFmtId="10" fontId="29" fillId="23" borderId="48" xfId="0" applyNumberFormat="1" applyFont="1" applyFill="1" applyBorder="1" applyAlignment="1">
      <alignment horizontal="right" vertical="top" wrapText="1"/>
    </xf>
    <xf numFmtId="10" fontId="29" fillId="23" borderId="53" xfId="0" applyNumberFormat="1" applyFont="1" applyFill="1" applyBorder="1" applyAlignment="1">
      <alignment horizontal="right" vertical="top" wrapText="1"/>
    </xf>
    <xf numFmtId="0" fontId="24" fillId="21" borderId="49" xfId="0" applyFont="1" applyFill="1" applyBorder="1" applyAlignment="1">
      <alignment horizontal="right" vertical="top" wrapText="1"/>
    </xf>
    <xf numFmtId="0" fontId="24" fillId="0" borderId="49" xfId="0" applyFont="1" applyBorder="1" applyAlignment="1">
      <alignment vertical="top" wrapText="1"/>
    </xf>
    <xf numFmtId="0" fontId="19" fillId="24" borderId="54" xfId="0" applyFont="1" applyFill="1" applyBorder="1" applyAlignment="1">
      <alignment horizontal="right"/>
    </xf>
    <xf numFmtId="165" fontId="24" fillId="21" borderId="46" xfId="0" applyNumberFormat="1" applyFont="1" applyFill="1" applyBorder="1" applyAlignment="1">
      <alignment horizontal="right" vertical="top" wrapText="1"/>
    </xf>
    <xf numFmtId="0" fontId="24" fillId="4" borderId="15" xfId="0" applyFont="1" applyFill="1" applyBorder="1" applyAlignment="1"/>
    <xf numFmtId="0" fontId="24" fillId="4" borderId="15" xfId="0" applyFont="1" applyFill="1" applyBorder="1" applyAlignment="1">
      <alignment wrapText="1"/>
    </xf>
    <xf numFmtId="0" fontId="24" fillId="4" borderId="31" xfId="0" applyFont="1" applyFill="1" applyBorder="1" applyAlignment="1"/>
    <xf numFmtId="0" fontId="24" fillId="4" borderId="22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24" fillId="4" borderId="17" xfId="0" applyFont="1" applyFill="1" applyBorder="1" applyAlignment="1"/>
    <xf numFmtId="0" fontId="24" fillId="4" borderId="17" xfId="0" applyFont="1" applyFill="1" applyBorder="1" applyAlignment="1">
      <alignment wrapText="1"/>
    </xf>
    <xf numFmtId="0" fontId="24" fillId="5" borderId="17" xfId="0" applyFont="1" applyFill="1" applyBorder="1" applyAlignment="1">
      <alignment horizontal="center" vertical="top" wrapText="1"/>
    </xf>
    <xf numFmtId="0" fontId="0" fillId="0" borderId="44" xfId="0" applyFont="1" applyBorder="1" applyAlignment="1">
      <alignment vertical="top" wrapText="1"/>
    </xf>
    <xf numFmtId="0" fontId="24" fillId="32" borderId="17" xfId="0" applyFont="1" applyFill="1" applyBorder="1" applyAlignment="1">
      <alignment wrapText="1"/>
    </xf>
    <xf numFmtId="9" fontId="0" fillId="6" borderId="17" xfId="0" applyNumberFormat="1" applyFill="1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10" fontId="0" fillId="25" borderId="17" xfId="0" applyNumberFormat="1" applyFill="1" applyBorder="1" applyAlignment="1">
      <alignment horizontal="center"/>
    </xf>
    <xf numFmtId="0" fontId="0" fillId="0" borderId="44" xfId="0" applyBorder="1" applyAlignment="1">
      <alignment wrapText="1"/>
    </xf>
    <xf numFmtId="0" fontId="0" fillId="5" borderId="17" xfId="0" applyFill="1" applyBorder="1" applyAlignment="1">
      <alignment horizontal="center"/>
    </xf>
    <xf numFmtId="0" fontId="19" fillId="33" borderId="16" xfId="0" applyFont="1" applyFill="1" applyBorder="1" applyAlignment="1">
      <alignment horizontal="right"/>
    </xf>
    <xf numFmtId="0" fontId="24" fillId="33" borderId="44" xfId="0" applyFont="1" applyFill="1" applyBorder="1"/>
    <xf numFmtId="0" fontId="24" fillId="33" borderId="15" xfId="0" applyFont="1" applyFill="1" applyBorder="1" applyAlignment="1"/>
    <xf numFmtId="0" fontId="24" fillId="33" borderId="17" xfId="0" applyFont="1" applyFill="1" applyBorder="1" applyAlignment="1"/>
    <xf numFmtId="0" fontId="24" fillId="33" borderId="32" xfId="0" applyFont="1" applyFill="1" applyBorder="1"/>
    <xf numFmtId="0" fontId="24" fillId="33" borderId="34" xfId="0" applyFont="1" applyFill="1" applyBorder="1" applyAlignment="1">
      <alignment wrapText="1"/>
    </xf>
    <xf numFmtId="9" fontId="0" fillId="5" borderId="17" xfId="0" applyNumberFormat="1" applyFill="1" applyBorder="1" applyAlignment="1">
      <alignment horizontal="center"/>
    </xf>
    <xf numFmtId="9" fontId="0" fillId="5" borderId="44" xfId="0" applyNumberFormat="1" applyFill="1" applyBorder="1" applyAlignment="1">
      <alignment horizontal="center"/>
    </xf>
    <xf numFmtId="0" fontId="0" fillId="0" borderId="44" xfId="0" applyFont="1" applyBorder="1" applyAlignment="1">
      <alignment wrapText="1"/>
    </xf>
    <xf numFmtId="9" fontId="0" fillId="5" borderId="8" xfId="0" applyNumberForma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9" fontId="0" fillId="25" borderId="17" xfId="0" applyNumberFormat="1" applyFill="1" applyBorder="1" applyAlignment="1">
      <alignment horizontal="center"/>
    </xf>
    <xf numFmtId="0" fontId="24" fillId="4" borderId="2" xfId="0" applyFont="1" applyFill="1" applyBorder="1"/>
    <xf numFmtId="0" fontId="24" fillId="4" borderId="55" xfId="0" applyFont="1" applyFill="1" applyBorder="1"/>
    <xf numFmtId="0" fontId="24" fillId="4" borderId="18" xfId="0" applyFont="1" applyFill="1" applyBorder="1" applyAlignment="1"/>
    <xf numFmtId="0" fontId="24" fillId="4" borderId="52" xfId="0" applyFont="1" applyFill="1" applyBorder="1"/>
    <xf numFmtId="0" fontId="24" fillId="4" borderId="23" xfId="0" applyFont="1" applyFill="1" applyBorder="1" applyAlignment="1">
      <alignment wrapText="1"/>
    </xf>
    <xf numFmtId="0" fontId="24" fillId="4" borderId="13" xfId="0" applyFont="1" applyFill="1" applyBorder="1" applyAlignment="1"/>
    <xf numFmtId="0" fontId="24" fillId="20" borderId="19" xfId="0" applyFont="1" applyFill="1" applyBorder="1" applyAlignment="1"/>
    <xf numFmtId="0" fontId="19" fillId="0" borderId="24" xfId="0" applyFont="1" applyBorder="1" applyAlignment="1"/>
    <xf numFmtId="0" fontId="19" fillId="0" borderId="11" xfId="0" applyFont="1" applyBorder="1" applyAlignment="1"/>
    <xf numFmtId="0" fontId="19" fillId="0" borderId="5" xfId="0" applyFont="1" applyBorder="1" applyAlignment="1"/>
    <xf numFmtId="0" fontId="19" fillId="0" borderId="1" xfId="0" applyFont="1" applyBorder="1" applyAlignment="1"/>
    <xf numFmtId="0" fontId="19" fillId="0" borderId="25" xfId="0" applyFont="1" applyBorder="1" applyAlignment="1"/>
    <xf numFmtId="0" fontId="19" fillId="20" borderId="26" xfId="0" applyFont="1" applyFill="1" applyBorder="1" applyAlignment="1"/>
    <xf numFmtId="0" fontId="19" fillId="20" borderId="21" xfId="0" applyFont="1" applyFill="1" applyBorder="1" applyAlignment="1"/>
    <xf numFmtId="0" fontId="19" fillId="20" borderId="27" xfId="0" applyFont="1" applyFill="1" applyBorder="1" applyAlignment="1"/>
    <xf numFmtId="0" fontId="19" fillId="20" borderId="28" xfId="0" applyFont="1" applyFill="1" applyBorder="1" applyAlignment="1"/>
    <xf numFmtId="0" fontId="19" fillId="20" borderId="29" xfId="0" applyFont="1" applyFill="1" applyBorder="1" applyAlignment="1"/>
    <xf numFmtId="0" fontId="24" fillId="24" borderId="8" xfId="0" applyFont="1" applyFill="1" applyBorder="1" applyAlignment="1"/>
    <xf numFmtId="0" fontId="24" fillId="24" borderId="15" xfId="0" applyFont="1" applyFill="1" applyBorder="1" applyAlignment="1"/>
    <xf numFmtId="0" fontId="0" fillId="34" borderId="7" xfId="0" applyFill="1" applyBorder="1"/>
    <xf numFmtId="0" fontId="24" fillId="0" borderId="56" xfId="0" applyFont="1" applyBorder="1" applyAlignment="1">
      <alignment wrapText="1"/>
    </xf>
    <xf numFmtId="0" fontId="24" fillId="24" borderId="17" xfId="0" applyFont="1" applyFill="1" applyBorder="1" applyAlignment="1"/>
    <xf numFmtId="9" fontId="24" fillId="2" borderId="17" xfId="0" applyNumberFormat="1" applyFont="1" applyFill="1" applyBorder="1" applyAlignment="1">
      <alignment wrapText="1"/>
    </xf>
    <xf numFmtId="49" fontId="24" fillId="0" borderId="43" xfId="0" applyNumberFormat="1" applyFont="1" applyBorder="1" applyAlignment="1">
      <alignment horizontal="left" wrapText="1"/>
    </xf>
    <xf numFmtId="9" fontId="24" fillId="24" borderId="17" xfId="0" applyNumberFormat="1" applyFont="1" applyFill="1" applyBorder="1"/>
    <xf numFmtId="0" fontId="19" fillId="24" borderId="34" xfId="0" applyFont="1" applyFill="1" applyBorder="1" applyAlignment="1">
      <alignment horizontal="justify" wrapText="1"/>
    </xf>
    <xf numFmtId="9" fontId="24" fillId="2" borderId="32" xfId="0" applyNumberFormat="1" applyFont="1" applyFill="1" applyBorder="1" applyAlignment="1">
      <alignment wrapText="1"/>
    </xf>
    <xf numFmtId="49" fontId="24" fillId="0" borderId="47" xfId="0" applyNumberFormat="1" applyFont="1" applyBorder="1" applyAlignment="1">
      <alignment horizontal="left" wrapText="1"/>
    </xf>
    <xf numFmtId="0" fontId="0" fillId="34" borderId="32" xfId="0" applyFill="1" applyBorder="1"/>
    <xf numFmtId="0" fontId="0" fillId="34" borderId="12" xfId="0" applyFill="1" applyBorder="1"/>
    <xf numFmtId="0" fontId="24" fillId="0" borderId="57" xfId="0" applyFont="1" applyBorder="1" applyAlignment="1">
      <alignment wrapText="1"/>
    </xf>
    <xf numFmtId="17" fontId="24" fillId="24" borderId="17" xfId="0" applyNumberFormat="1" applyFont="1" applyFill="1" applyBorder="1" applyAlignment="1"/>
    <xf numFmtId="15" fontId="0" fillId="23" borderId="6" xfId="0" applyNumberFormat="1" applyFill="1" applyBorder="1" applyAlignment="1">
      <alignment wrapText="1"/>
    </xf>
    <xf numFmtId="0" fontId="24" fillId="24" borderId="9" xfId="0" applyFont="1" applyFill="1" applyBorder="1" applyAlignment="1"/>
    <xf numFmtId="17" fontId="24" fillId="24" borderId="9" xfId="0" applyNumberFormat="1" applyFont="1" applyFill="1" applyBorder="1" applyAlignment="1"/>
    <xf numFmtId="0" fontId="19" fillId="24" borderId="19" xfId="0" applyFont="1" applyFill="1" applyBorder="1" applyAlignment="1">
      <alignment horizontal="right"/>
    </xf>
    <xf numFmtId="0" fontId="24" fillId="24" borderId="18" xfId="0" applyFont="1" applyFill="1" applyBorder="1" applyAlignment="1"/>
    <xf numFmtId="0" fontId="24" fillId="24" borderId="18" xfId="0" applyFont="1" applyFill="1" applyBorder="1"/>
    <xf numFmtId="0" fontId="24" fillId="24" borderId="2" xfId="0" applyFont="1" applyFill="1" applyBorder="1"/>
    <xf numFmtId="0" fontId="24" fillId="0" borderId="30" xfId="2" applyFont="1" applyBorder="1" applyAlignment="1" applyProtection="1">
      <alignment wrapText="1"/>
    </xf>
    <xf numFmtId="15" fontId="30" fillId="35" borderId="6" xfId="0" applyNumberFormat="1" applyFont="1" applyFill="1" applyBorder="1" applyAlignment="1">
      <alignment wrapText="1"/>
    </xf>
    <xf numFmtId="0" fontId="24" fillId="4" borderId="8" xfId="0" applyFont="1" applyFill="1" applyBorder="1" applyAlignment="1"/>
    <xf numFmtId="0" fontId="24" fillId="4" borderId="9" xfId="0" applyFont="1" applyFill="1" applyBorder="1" applyAlignment="1"/>
    <xf numFmtId="0" fontId="24" fillId="4" borderId="6" xfId="0" applyFont="1" applyFill="1" applyBorder="1" applyAlignment="1"/>
    <xf numFmtId="0" fontId="0" fillId="23" borderId="31" xfId="0" applyFill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24" fillId="4" borderId="32" xfId="0" applyFont="1" applyFill="1" applyBorder="1" applyAlignment="1"/>
    <xf numFmtId="0" fontId="24" fillId="23" borderId="32" xfId="0" applyFont="1" applyFill="1" applyBorder="1" applyAlignment="1">
      <alignment horizontal="right" vertical="top" wrapText="1"/>
    </xf>
    <xf numFmtId="17" fontId="24" fillId="4" borderId="17" xfId="0" applyNumberFormat="1" applyFont="1" applyFill="1" applyBorder="1" applyAlignment="1"/>
    <xf numFmtId="0" fontId="0" fillId="7" borderId="58" xfId="0" applyFill="1" applyBorder="1" applyAlignment="1">
      <alignment wrapText="1"/>
    </xf>
    <xf numFmtId="0" fontId="31" fillId="0" borderId="34" xfId="0" applyFont="1" applyBorder="1" applyAlignment="1">
      <alignment wrapText="1"/>
    </xf>
    <xf numFmtId="14" fontId="0" fillId="36" borderId="59" xfId="0" applyNumberFormat="1" applyFill="1" applyBorder="1" applyAlignment="1">
      <alignment wrapText="1"/>
    </xf>
    <xf numFmtId="0" fontId="24" fillId="4" borderId="60" xfId="0" applyFont="1" applyFill="1" applyBorder="1" applyAlignment="1"/>
    <xf numFmtId="0" fontId="24" fillId="4" borderId="18" xfId="0" applyFont="1" applyFill="1" applyBorder="1"/>
    <xf numFmtId="17" fontId="24" fillId="4" borderId="18" xfId="0" applyNumberFormat="1" applyFont="1" applyFill="1" applyBorder="1" applyAlignment="1"/>
    <xf numFmtId="17" fontId="24" fillId="4" borderId="61" xfId="0" applyNumberFormat="1" applyFont="1" applyFill="1" applyBorder="1" applyAlignment="1"/>
    <xf numFmtId="0" fontId="24" fillId="4" borderId="57" xfId="0" applyFont="1" applyFill="1" applyBorder="1" applyAlignment="1">
      <alignment wrapText="1"/>
    </xf>
    <xf numFmtId="9" fontId="0" fillId="37" borderId="9" xfId="0" applyNumberFormat="1" applyFill="1" applyBorder="1" applyAlignment="1">
      <alignment vertical="top" wrapText="1"/>
    </xf>
    <xf numFmtId="0" fontId="19" fillId="38" borderId="36" xfId="0" applyFont="1" applyFill="1" applyBorder="1" applyAlignment="1">
      <alignment horizontal="right"/>
    </xf>
    <xf numFmtId="0" fontId="24" fillId="38" borderId="8" xfId="0" applyFont="1" applyFill="1" applyBorder="1" applyAlignment="1"/>
    <xf numFmtId="0" fontId="24" fillId="38" borderId="9" xfId="0" applyFont="1" applyFill="1" applyBorder="1" applyAlignment="1"/>
    <xf numFmtId="0" fontId="24" fillId="38" borderId="17" xfId="0" applyFont="1" applyFill="1" applyBorder="1" applyAlignment="1"/>
    <xf numFmtId="0" fontId="24" fillId="38" borderId="6" xfId="0" applyFont="1" applyFill="1" applyBorder="1" applyAlignment="1"/>
    <xf numFmtId="0" fontId="0" fillId="38" borderId="34" xfId="0" applyFont="1" applyFill="1" applyBorder="1" applyAlignment="1">
      <alignment horizontal="justify" wrapText="1"/>
    </xf>
    <xf numFmtId="0" fontId="24" fillId="0" borderId="17" xfId="0" applyFont="1" applyBorder="1" applyAlignment="1">
      <alignment horizontal="right" vertical="top" wrapText="1"/>
    </xf>
    <xf numFmtId="0" fontId="24" fillId="38" borderId="10" xfId="0" applyFont="1" applyFill="1" applyBorder="1" applyAlignment="1"/>
    <xf numFmtId="0" fontId="24" fillId="38" borderId="1" xfId="0" applyFont="1" applyFill="1" applyBorder="1" applyAlignment="1"/>
    <xf numFmtId="0" fontId="24" fillId="38" borderId="62" xfId="0" applyFont="1" applyFill="1" applyBorder="1" applyAlignment="1">
      <alignment horizontal="justify" wrapText="1"/>
    </xf>
    <xf numFmtId="0" fontId="24" fillId="0" borderId="10" xfId="0" applyFont="1" applyBorder="1" applyAlignment="1">
      <alignment horizontal="right" vertical="top" wrapText="1"/>
    </xf>
    <xf numFmtId="9" fontId="24" fillId="38" borderId="17" xfId="0" applyNumberFormat="1" applyFont="1" applyFill="1" applyBorder="1" applyAlignment="1"/>
    <xf numFmtId="9" fontId="0" fillId="21" borderId="17" xfId="0" applyNumberFormat="1" applyFill="1" applyBorder="1" applyAlignment="1">
      <alignment vertical="center" wrapText="1"/>
    </xf>
    <xf numFmtId="0" fontId="24" fillId="38" borderId="34" xfId="0" applyFont="1" applyFill="1" applyBorder="1" applyAlignment="1">
      <alignment horizontal="justify" wrapText="1"/>
    </xf>
    <xf numFmtId="10" fontId="0" fillId="21" borderId="63" xfId="0" applyNumberFormat="1" applyFill="1" applyBorder="1" applyAlignment="1">
      <alignment wrapText="1"/>
    </xf>
    <xf numFmtId="0" fontId="0" fillId="5" borderId="2" xfId="1" applyFont="1" applyFill="1" applyBorder="1" applyAlignment="1" applyProtection="1">
      <alignment horizontal="right" vertical="top" wrapText="1"/>
    </xf>
    <xf numFmtId="0" fontId="0" fillId="0" borderId="49" xfId="0" applyFont="1" applyBorder="1" applyAlignment="1" applyProtection="1">
      <alignment vertical="top" wrapText="1"/>
    </xf>
    <xf numFmtId="0" fontId="24" fillId="17" borderId="10" xfId="0" applyFont="1" applyFill="1" applyBorder="1" applyAlignment="1">
      <alignment horizontal="right" vertical="top" wrapText="1"/>
    </xf>
    <xf numFmtId="0" fontId="24" fillId="24" borderId="5" xfId="0" applyFont="1" applyFill="1" applyBorder="1" applyAlignment="1"/>
    <xf numFmtId="0" fontId="24" fillId="24" borderId="64" xfId="0" applyFont="1" applyFill="1" applyBorder="1" applyAlignment="1"/>
    <xf numFmtId="0" fontId="0" fillId="5" borderId="18" xfId="1" applyFont="1" applyFill="1" applyBorder="1" applyAlignment="1" applyProtection="1">
      <alignment horizontal="right" vertical="top" wrapText="1"/>
    </xf>
    <xf numFmtId="0" fontId="24" fillId="0" borderId="21" xfId="0" applyFont="1" applyBorder="1"/>
    <xf numFmtId="0" fontId="24" fillId="0" borderId="40" xfId="0" applyFont="1" applyBorder="1"/>
    <xf numFmtId="0" fontId="19" fillId="20" borderId="64" xfId="0" applyFont="1" applyFill="1" applyBorder="1"/>
    <xf numFmtId="15" fontId="24" fillId="4" borderId="15" xfId="0" applyNumberFormat="1" applyFont="1" applyFill="1" applyBorder="1"/>
    <xf numFmtId="15" fontId="0" fillId="4" borderId="31" xfId="0" applyNumberFormat="1" applyFont="1" applyFill="1" applyBorder="1"/>
    <xf numFmtId="0" fontId="19" fillId="4" borderId="31" xfId="0" applyFont="1" applyFill="1" applyBorder="1" applyAlignment="1">
      <alignment wrapText="1"/>
    </xf>
    <xf numFmtId="17" fontId="24" fillId="21" borderId="9" xfId="0" applyNumberFormat="1" applyFont="1" applyFill="1" applyBorder="1"/>
    <xf numFmtId="0" fontId="24" fillId="0" borderId="9" xfId="0" applyFont="1" applyBorder="1"/>
    <xf numFmtId="15" fontId="24" fillId="4" borderId="17" xfId="0" applyNumberFormat="1" applyFont="1" applyFill="1" applyBorder="1"/>
    <xf numFmtId="15" fontId="0" fillId="4" borderId="32" xfId="0" applyNumberFormat="1" applyFont="1" applyFill="1" applyBorder="1"/>
    <xf numFmtId="0" fontId="19" fillId="4" borderId="32" xfId="0" applyFont="1" applyFill="1" applyBorder="1" applyAlignment="1">
      <alignment wrapText="1"/>
    </xf>
    <xf numFmtId="17" fontId="24" fillId="21" borderId="17" xfId="0" applyNumberFormat="1" applyFont="1" applyFill="1" applyBorder="1"/>
    <xf numFmtId="17" fontId="24" fillId="23" borderId="17" xfId="0" applyNumberFormat="1" applyFont="1" applyFill="1" applyBorder="1"/>
    <xf numFmtId="0" fontId="19" fillId="4" borderId="32" xfId="0" applyFont="1" applyFill="1" applyBorder="1"/>
    <xf numFmtId="17" fontId="24" fillId="0" borderId="17" xfId="0" applyNumberFormat="1" applyFont="1" applyBorder="1"/>
    <xf numFmtId="15" fontId="24" fillId="4" borderId="18" xfId="0" applyNumberFormat="1" applyFont="1" applyFill="1" applyBorder="1"/>
    <xf numFmtId="15" fontId="0" fillId="4" borderId="52" xfId="0" applyNumberFormat="1" applyFont="1" applyFill="1" applyBorder="1"/>
    <xf numFmtId="0" fontId="19" fillId="4" borderId="52" xfId="0" applyFont="1" applyFill="1" applyBorder="1" applyAlignment="1">
      <alignment wrapText="1"/>
    </xf>
    <xf numFmtId="0" fontId="0" fillId="24" borderId="32" xfId="0" applyFont="1" applyFill="1" applyBorder="1"/>
    <xf numFmtId="0" fontId="19" fillId="24" borderId="32" xfId="0" applyFont="1" applyFill="1" applyBorder="1" applyAlignment="1">
      <alignment wrapText="1"/>
    </xf>
    <xf numFmtId="0" fontId="24" fillId="21" borderId="17" xfId="0" applyFont="1" applyFill="1" applyBorder="1"/>
    <xf numFmtId="0" fontId="24" fillId="31" borderId="17" xfId="0" applyFont="1" applyFill="1" applyBorder="1"/>
    <xf numFmtId="0" fontId="19" fillId="24" borderId="32" xfId="0" applyFont="1" applyFill="1" applyBorder="1"/>
    <xf numFmtId="0" fontId="22" fillId="5" borderId="17" xfId="0" applyFont="1" applyFill="1" applyBorder="1" applyAlignment="1">
      <alignment vertical="center"/>
    </xf>
    <xf numFmtId="17" fontId="22" fillId="5" borderId="17" xfId="0" applyNumberFormat="1" applyFont="1" applyFill="1" applyBorder="1" applyAlignment="1">
      <alignment vertical="center"/>
    </xf>
    <xf numFmtId="15" fontId="24" fillId="24" borderId="9" xfId="0" applyNumberFormat="1" applyFont="1" applyFill="1" applyBorder="1"/>
    <xf numFmtId="0" fontId="19" fillId="24" borderId="6" xfId="0" applyFont="1" applyFill="1" applyBorder="1"/>
    <xf numFmtId="0" fontId="22" fillId="21" borderId="17" xfId="0" applyFont="1" applyFill="1" applyBorder="1" applyAlignment="1">
      <alignment vertical="center"/>
    </xf>
    <xf numFmtId="15" fontId="24" fillId="24" borderId="17" xfId="0" applyNumberFormat="1" applyFont="1" applyFill="1" applyBorder="1"/>
    <xf numFmtId="0" fontId="24" fillId="23" borderId="17" xfId="0" applyFont="1" applyFill="1" applyBorder="1"/>
    <xf numFmtId="0" fontId="24" fillId="5" borderId="17" xfId="0" applyFont="1" applyFill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17" fontId="29" fillId="0" borderId="15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17" fontId="29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17" fontId="29" fillId="0" borderId="9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1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18" fillId="2" borderId="0" xfId="0" applyFont="1" applyFill="1" applyBorder="1" applyAlignment="1">
      <alignment horizontal="center"/>
    </xf>
    <xf numFmtId="0" fontId="22" fillId="2" borderId="15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1" fillId="11" borderId="18" xfId="0" applyFont="1" applyFill="1" applyBorder="1" applyAlignment="1" applyProtection="1">
      <alignment horizontal="center"/>
    </xf>
    <xf numFmtId="0" fontId="11" fillId="12" borderId="18" xfId="0" applyFont="1" applyFill="1" applyBorder="1" applyAlignment="1" applyProtection="1">
      <alignment horizontal="center"/>
    </xf>
    <xf numFmtId="0" fontId="11" fillId="13" borderId="18" xfId="0" applyFont="1" applyFill="1" applyBorder="1" applyAlignment="1" applyProtection="1">
      <alignment horizontal="center"/>
    </xf>
    <xf numFmtId="0" fontId="11" fillId="14" borderId="18" xfId="0" applyFont="1" applyFill="1" applyBorder="1" applyAlignment="1" applyProtection="1">
      <alignment horizontal="center"/>
    </xf>
    <xf numFmtId="0" fontId="22" fillId="2" borderId="18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11" fillId="18" borderId="18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19" fillId="4" borderId="22" xfId="0" applyFont="1" applyFill="1" applyBorder="1" applyAlignment="1"/>
    <xf numFmtId="0" fontId="19" fillId="20" borderId="23" xfId="0" applyFont="1" applyFill="1" applyBorder="1" applyAlignment="1"/>
    <xf numFmtId="0" fontId="24" fillId="20" borderId="23" xfId="0" applyFont="1" applyFill="1" applyBorder="1" applyAlignment="1"/>
    <xf numFmtId="0" fontId="19" fillId="4" borderId="1" xfId="0" applyFont="1" applyFill="1" applyBorder="1" applyAlignment="1"/>
    <xf numFmtId="0" fontId="24" fillId="20" borderId="65" xfId="0" applyFont="1" applyFill="1" applyBorder="1" applyAlignment="1"/>
    <xf numFmtId="0" fontId="32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17" fontId="24" fillId="39" borderId="17" xfId="0" applyNumberFormat="1" applyFont="1" applyFill="1" applyBorder="1"/>
  </cellXfs>
  <cellStyles count="3">
    <cellStyle name="Explanatory Text" xfId="2" builtinId="53" customBuiltin="1"/>
    <cellStyle name="Hyperlink" xfId="1" builtinId="8"/>
    <cellStyle name="Normal" xfId="0" builtinId="0"/>
  </cellStyles>
  <dxfs count="12">
    <dxf>
      <fill>
        <patternFill>
          <bgColor rgb="FF1FB714"/>
        </patternFill>
      </fill>
    </dxf>
    <dxf>
      <fill>
        <patternFill>
          <bgColor rgb="FFDD0806"/>
        </patternFill>
      </fill>
    </dxf>
    <dxf>
      <fill>
        <patternFill>
          <bgColor rgb="FFFF9900"/>
        </patternFill>
      </fill>
    </dxf>
    <dxf>
      <fill>
        <patternFill>
          <bgColor rgb="FF1FB714"/>
        </patternFill>
      </fill>
    </dxf>
    <dxf>
      <fill>
        <patternFill>
          <bgColor rgb="FFFF9900"/>
        </patternFill>
      </fill>
    </dxf>
    <dxf>
      <fill>
        <patternFill>
          <bgColor rgb="FFDD0806"/>
        </patternFill>
      </fill>
    </dxf>
    <dxf>
      <font>
        <name val="Arial"/>
      </font>
      <fill>
        <patternFill>
          <bgColor rgb="FFDD0806"/>
        </patternFill>
      </fill>
    </dxf>
    <dxf>
      <font>
        <name val="Arial"/>
      </font>
      <fill>
        <patternFill>
          <bgColor rgb="FFFF9900"/>
        </patternFill>
      </fill>
    </dxf>
    <dxf>
      <font>
        <name val="Arial"/>
      </font>
      <fill>
        <patternFill>
          <bgColor rgb="FF1FB714"/>
        </patternFill>
      </fill>
    </dxf>
    <dxf>
      <fill>
        <patternFill>
          <bgColor rgb="FF1FB714"/>
        </patternFill>
      </fill>
    </dxf>
    <dxf>
      <fill>
        <patternFill>
          <bgColor rgb="FFDD0806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900000"/>
      <rgbColor rgb="FF009900"/>
      <rgbColor rgb="FF000090"/>
      <rgbColor rgb="FF77933C"/>
      <rgbColor rgb="FF800080"/>
      <rgbColor rgb="FF31859C"/>
      <rgbColor rgb="FFC0C0C0"/>
      <rgbColor rgb="FF808080"/>
      <rgbColor rgb="FF8EB4E3"/>
      <rgbColor rgb="FF993366"/>
      <rgbColor rgb="FFFAA61A"/>
      <rgbColor rgb="FFCCFFFF"/>
      <rgbColor rgb="FF660066"/>
      <rgbColor rgb="FFF79646"/>
      <rgbColor rgb="FF0066CC"/>
      <rgbColor rgb="FFCCCCFF"/>
      <rgbColor rgb="FF000080"/>
      <rgbColor rgb="FFFF00FF"/>
      <rgbColor rgb="FFFFD320"/>
      <rgbColor rgb="FF00FFFF"/>
      <rgbColor rgb="FF800080"/>
      <rgbColor rgb="FFDD0806"/>
      <rgbColor rgb="FF00A65D"/>
      <rgbColor rgb="FF0000FF"/>
      <rgbColor rgb="FF1FB714"/>
      <rgbColor rgb="FFBFBFBF"/>
      <rgbColor rgb="FFD7E4BD"/>
      <rgbColor rgb="FFC3D69B"/>
      <rgbColor rgb="FF99CCFF"/>
      <rgbColor rgb="FFF99746"/>
      <rgbColor rgb="FFCC99FF"/>
      <rgbColor rgb="FFFCD5B5"/>
      <rgbColor rgb="FF3366FF"/>
      <rgbColor rgb="FF00B050"/>
      <rgbColor rgb="FF92D050"/>
      <rgbColor rgb="FFFFC000"/>
      <rgbColor rgb="FFFF9900"/>
      <rgbColor rgb="FFFF6600"/>
      <rgbColor rgb="FF558ED5"/>
      <rgbColor rgb="FF7F7F7F"/>
      <rgbColor rgb="FF003366"/>
      <rgbColor rgb="FF339966"/>
      <rgbColor rgb="FF006411"/>
      <rgbColor rgb="FF333300"/>
      <rgbColor rgb="FFD22B2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24</xdr:row>
      <xdr:rowOff>171360</xdr:rowOff>
    </xdr:from>
    <xdr:to>
      <xdr:col>13</xdr:col>
      <xdr:colOff>259560</xdr:colOff>
      <xdr:row>24</xdr:row>
      <xdr:rowOff>171720</xdr:rowOff>
    </xdr:to>
    <xdr:sp macro="" textlink="">
      <xdr:nvSpPr>
        <xdr:cNvPr id="2" name="CustomShape 1"/>
        <xdr:cNvSpPr/>
      </xdr:nvSpPr>
      <xdr:spPr>
        <a:xfrm>
          <a:off x="3622680" y="4286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259560</xdr:colOff>
      <xdr:row>20</xdr:row>
      <xdr:rowOff>9720</xdr:rowOff>
    </xdr:to>
    <xdr:sp macro="" textlink="">
      <xdr:nvSpPr>
        <xdr:cNvPr id="3" name="CustomShape 1"/>
        <xdr:cNvSpPr/>
      </xdr:nvSpPr>
      <xdr:spPr>
        <a:xfrm>
          <a:off x="3622680" y="34570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259560</xdr:colOff>
      <xdr:row>15</xdr:row>
      <xdr:rowOff>9720</xdr:rowOff>
    </xdr:to>
    <xdr:sp macro="" textlink="">
      <xdr:nvSpPr>
        <xdr:cNvPr id="4" name="CustomShape 1"/>
        <xdr:cNvSpPr/>
      </xdr:nvSpPr>
      <xdr:spPr>
        <a:xfrm>
          <a:off x="362268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24</xdr:row>
      <xdr:rowOff>171360</xdr:rowOff>
    </xdr:from>
    <xdr:to>
      <xdr:col>19</xdr:col>
      <xdr:colOff>259560</xdr:colOff>
      <xdr:row>24</xdr:row>
      <xdr:rowOff>171720</xdr:rowOff>
    </xdr:to>
    <xdr:sp macro="" textlink="">
      <xdr:nvSpPr>
        <xdr:cNvPr id="5" name="CustomShape 1"/>
        <xdr:cNvSpPr/>
      </xdr:nvSpPr>
      <xdr:spPr>
        <a:xfrm>
          <a:off x="5487480" y="4286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20</xdr:row>
      <xdr:rowOff>9360</xdr:rowOff>
    </xdr:from>
    <xdr:to>
      <xdr:col>19</xdr:col>
      <xdr:colOff>259560</xdr:colOff>
      <xdr:row>20</xdr:row>
      <xdr:rowOff>9720</xdr:rowOff>
    </xdr:to>
    <xdr:sp macro="" textlink="">
      <xdr:nvSpPr>
        <xdr:cNvPr id="6" name="CustomShape 1"/>
        <xdr:cNvSpPr/>
      </xdr:nvSpPr>
      <xdr:spPr>
        <a:xfrm>
          <a:off x="5487480" y="34570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19</xdr:col>
      <xdr:colOff>259560</xdr:colOff>
      <xdr:row>15</xdr:row>
      <xdr:rowOff>9720</xdr:rowOff>
    </xdr:to>
    <xdr:sp macro="" textlink="">
      <xdr:nvSpPr>
        <xdr:cNvPr id="7" name="CustomShape 1"/>
        <xdr:cNvSpPr/>
      </xdr:nvSpPr>
      <xdr:spPr>
        <a:xfrm>
          <a:off x="548748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24</xdr:row>
      <xdr:rowOff>171360</xdr:rowOff>
    </xdr:from>
    <xdr:to>
      <xdr:col>25</xdr:col>
      <xdr:colOff>360</xdr:colOff>
      <xdr:row>24</xdr:row>
      <xdr:rowOff>171720</xdr:rowOff>
    </xdr:to>
    <xdr:sp macro="" textlink="">
      <xdr:nvSpPr>
        <xdr:cNvPr id="8" name="CustomShape 1" hidden="1"/>
        <xdr:cNvSpPr/>
      </xdr:nvSpPr>
      <xdr:spPr>
        <a:xfrm>
          <a:off x="6876360" y="42861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20</xdr:row>
      <xdr:rowOff>9360</xdr:rowOff>
    </xdr:from>
    <xdr:to>
      <xdr:col>25</xdr:col>
      <xdr:colOff>360</xdr:colOff>
      <xdr:row>20</xdr:row>
      <xdr:rowOff>9720</xdr:rowOff>
    </xdr:to>
    <xdr:sp macro="" textlink="">
      <xdr:nvSpPr>
        <xdr:cNvPr id="9" name="CustomShape 1" hidden="1"/>
        <xdr:cNvSpPr/>
      </xdr:nvSpPr>
      <xdr:spPr>
        <a:xfrm>
          <a:off x="6876360" y="345708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10" name="CustomShape 1" hidden="1"/>
        <xdr:cNvSpPr/>
      </xdr:nvSpPr>
      <xdr:spPr>
        <a:xfrm>
          <a:off x="6876360" y="2609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25</xdr:col>
      <xdr:colOff>259560</xdr:colOff>
      <xdr:row>15</xdr:row>
      <xdr:rowOff>9720</xdr:rowOff>
    </xdr:to>
    <xdr:sp macro="" textlink="">
      <xdr:nvSpPr>
        <xdr:cNvPr id="11" name="CustomShape 1"/>
        <xdr:cNvSpPr/>
      </xdr:nvSpPr>
      <xdr:spPr>
        <a:xfrm>
          <a:off x="705744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34</xdr:row>
      <xdr:rowOff>47520</xdr:rowOff>
    </xdr:to>
    <xdr:sp macro="" textlink="">
      <xdr:nvSpPr>
        <xdr:cNvPr id="12" name="Line 1"/>
        <xdr:cNvSpPr/>
      </xdr:nvSpPr>
      <xdr:spPr>
        <a:xfrm>
          <a:off x="3622320" y="1809720"/>
          <a:ext cx="0" cy="41050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57240</xdr:colOff>
      <xdr:row>7</xdr:row>
      <xdr:rowOff>0</xdr:rowOff>
    </xdr:from>
    <xdr:to>
      <xdr:col>27</xdr:col>
      <xdr:colOff>150480</xdr:colOff>
      <xdr:row>7</xdr:row>
      <xdr:rowOff>360</xdr:rowOff>
    </xdr:to>
    <xdr:sp macro="" textlink="">
      <xdr:nvSpPr>
        <xdr:cNvPr id="13" name="CustomShape 1"/>
        <xdr:cNvSpPr/>
      </xdr:nvSpPr>
      <xdr:spPr>
        <a:xfrm>
          <a:off x="821520" y="1095120"/>
          <a:ext cx="6728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29</xdr:row>
      <xdr:rowOff>171360</xdr:rowOff>
    </xdr:from>
    <xdr:to>
      <xdr:col>25</xdr:col>
      <xdr:colOff>360</xdr:colOff>
      <xdr:row>29</xdr:row>
      <xdr:rowOff>171720</xdr:rowOff>
    </xdr:to>
    <xdr:sp macro="" textlink="">
      <xdr:nvSpPr>
        <xdr:cNvPr id="14" name="CustomShape 1" hidden="1"/>
        <xdr:cNvSpPr/>
      </xdr:nvSpPr>
      <xdr:spPr>
        <a:xfrm>
          <a:off x="6876360" y="51336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171360</xdr:colOff>
      <xdr:row>10</xdr:row>
      <xdr:rowOff>9360</xdr:rowOff>
    </xdr:from>
    <xdr:to>
      <xdr:col>19</xdr:col>
      <xdr:colOff>190440</xdr:colOff>
      <xdr:row>24</xdr:row>
      <xdr:rowOff>161640</xdr:rowOff>
    </xdr:to>
    <xdr:sp macro="" textlink="">
      <xdr:nvSpPr>
        <xdr:cNvPr id="15" name="Line 1"/>
        <xdr:cNvSpPr/>
      </xdr:nvSpPr>
      <xdr:spPr>
        <a:xfrm>
          <a:off x="5477760" y="1819080"/>
          <a:ext cx="19080" cy="24573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35</xdr:row>
      <xdr:rowOff>47520</xdr:rowOff>
    </xdr:from>
    <xdr:to>
      <xdr:col>19</xdr:col>
      <xdr:colOff>360</xdr:colOff>
      <xdr:row>35</xdr:row>
      <xdr:rowOff>47880</xdr:rowOff>
    </xdr:to>
    <xdr:sp macro="" textlink="">
      <xdr:nvSpPr>
        <xdr:cNvPr id="16" name="CustomShape 1" hidden="1"/>
        <xdr:cNvSpPr/>
      </xdr:nvSpPr>
      <xdr:spPr>
        <a:xfrm>
          <a:off x="5306400" y="61434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9</xdr:row>
      <xdr:rowOff>171360</xdr:rowOff>
    </xdr:from>
    <xdr:to>
      <xdr:col>25</xdr:col>
      <xdr:colOff>180720</xdr:colOff>
      <xdr:row>25</xdr:row>
      <xdr:rowOff>28440</xdr:rowOff>
    </xdr:to>
    <xdr:sp macro="" textlink="">
      <xdr:nvSpPr>
        <xdr:cNvPr id="17" name="Line 1"/>
        <xdr:cNvSpPr/>
      </xdr:nvSpPr>
      <xdr:spPr>
        <a:xfrm>
          <a:off x="7057080" y="1800000"/>
          <a:ext cx="0" cy="2523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24</xdr:row>
      <xdr:rowOff>171360</xdr:rowOff>
    </xdr:from>
    <xdr:to>
      <xdr:col>13</xdr:col>
      <xdr:colOff>259560</xdr:colOff>
      <xdr:row>24</xdr:row>
      <xdr:rowOff>171720</xdr:rowOff>
    </xdr:to>
    <xdr:sp macro="" textlink="">
      <xdr:nvSpPr>
        <xdr:cNvPr id="18" name="CustomShape 1"/>
        <xdr:cNvSpPr/>
      </xdr:nvSpPr>
      <xdr:spPr>
        <a:xfrm>
          <a:off x="3622680" y="4286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20</xdr:row>
      <xdr:rowOff>9360</xdr:rowOff>
    </xdr:from>
    <xdr:to>
      <xdr:col>13</xdr:col>
      <xdr:colOff>259560</xdr:colOff>
      <xdr:row>20</xdr:row>
      <xdr:rowOff>9720</xdr:rowOff>
    </xdr:to>
    <xdr:sp macro="" textlink="">
      <xdr:nvSpPr>
        <xdr:cNvPr id="19" name="CustomShape 1"/>
        <xdr:cNvSpPr/>
      </xdr:nvSpPr>
      <xdr:spPr>
        <a:xfrm>
          <a:off x="3622680" y="34570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259560</xdr:colOff>
      <xdr:row>15</xdr:row>
      <xdr:rowOff>9720</xdr:rowOff>
    </xdr:to>
    <xdr:sp macro="" textlink="">
      <xdr:nvSpPr>
        <xdr:cNvPr id="20" name="CustomShape 1"/>
        <xdr:cNvSpPr/>
      </xdr:nvSpPr>
      <xdr:spPr>
        <a:xfrm>
          <a:off x="362268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34</xdr:row>
      <xdr:rowOff>47520</xdr:rowOff>
    </xdr:from>
    <xdr:to>
      <xdr:col>13</xdr:col>
      <xdr:colOff>235800</xdr:colOff>
      <xdr:row>34</xdr:row>
      <xdr:rowOff>47880</xdr:rowOff>
    </xdr:to>
    <xdr:sp macro="" textlink="">
      <xdr:nvSpPr>
        <xdr:cNvPr id="21" name="CustomShape 1"/>
        <xdr:cNvSpPr/>
      </xdr:nvSpPr>
      <xdr:spPr>
        <a:xfrm>
          <a:off x="3612960" y="5914800"/>
          <a:ext cx="644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29</xdr:row>
      <xdr:rowOff>95400</xdr:rowOff>
    </xdr:from>
    <xdr:to>
      <xdr:col>13</xdr:col>
      <xdr:colOff>259560</xdr:colOff>
      <xdr:row>29</xdr:row>
      <xdr:rowOff>95760</xdr:rowOff>
    </xdr:to>
    <xdr:sp macro="" textlink="">
      <xdr:nvSpPr>
        <xdr:cNvPr id="22" name="CustomShape 1"/>
        <xdr:cNvSpPr/>
      </xdr:nvSpPr>
      <xdr:spPr>
        <a:xfrm>
          <a:off x="3622680" y="5057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20</xdr:row>
      <xdr:rowOff>28440</xdr:rowOff>
    </xdr:from>
    <xdr:to>
      <xdr:col>26</xdr:col>
      <xdr:colOff>7560</xdr:colOff>
      <xdr:row>20</xdr:row>
      <xdr:rowOff>28800</xdr:rowOff>
    </xdr:to>
    <xdr:sp macro="" textlink="">
      <xdr:nvSpPr>
        <xdr:cNvPr id="23" name="CustomShape 1"/>
        <xdr:cNvSpPr/>
      </xdr:nvSpPr>
      <xdr:spPr>
        <a:xfrm>
          <a:off x="7057440" y="347616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9360</xdr:colOff>
      <xdr:row>7</xdr:row>
      <xdr:rowOff>9360</xdr:rowOff>
    </xdr:to>
    <xdr:sp macro="" textlink="">
      <xdr:nvSpPr>
        <xdr:cNvPr id="24" name="Line 1"/>
        <xdr:cNvSpPr/>
      </xdr:nvSpPr>
      <xdr:spPr>
        <a:xfrm>
          <a:off x="422640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24</xdr:row>
      <xdr:rowOff>171360</xdr:rowOff>
    </xdr:from>
    <xdr:to>
      <xdr:col>7</xdr:col>
      <xdr:colOff>259560</xdr:colOff>
      <xdr:row>24</xdr:row>
      <xdr:rowOff>171720</xdr:rowOff>
    </xdr:to>
    <xdr:sp macro="" textlink="">
      <xdr:nvSpPr>
        <xdr:cNvPr id="25" name="CustomShape 1"/>
        <xdr:cNvSpPr/>
      </xdr:nvSpPr>
      <xdr:spPr>
        <a:xfrm>
          <a:off x="2022480" y="4286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20</xdr:row>
      <xdr:rowOff>9360</xdr:rowOff>
    </xdr:from>
    <xdr:to>
      <xdr:col>7</xdr:col>
      <xdr:colOff>259560</xdr:colOff>
      <xdr:row>20</xdr:row>
      <xdr:rowOff>9720</xdr:rowOff>
    </xdr:to>
    <xdr:sp macro="" textlink="">
      <xdr:nvSpPr>
        <xdr:cNvPr id="26" name="CustomShape 1"/>
        <xdr:cNvSpPr/>
      </xdr:nvSpPr>
      <xdr:spPr>
        <a:xfrm>
          <a:off x="2022480" y="34570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15</xdr:row>
      <xdr:rowOff>9360</xdr:rowOff>
    </xdr:from>
    <xdr:to>
      <xdr:col>7</xdr:col>
      <xdr:colOff>259560</xdr:colOff>
      <xdr:row>15</xdr:row>
      <xdr:rowOff>9720</xdr:rowOff>
    </xdr:to>
    <xdr:sp macro="" textlink="">
      <xdr:nvSpPr>
        <xdr:cNvPr id="27" name="CustomShape 1"/>
        <xdr:cNvSpPr/>
      </xdr:nvSpPr>
      <xdr:spPr>
        <a:xfrm>
          <a:off x="202248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9</xdr:row>
      <xdr:rowOff>171360</xdr:rowOff>
    </xdr:from>
    <xdr:to>
      <xdr:col>7</xdr:col>
      <xdr:colOff>180720</xdr:colOff>
      <xdr:row>29</xdr:row>
      <xdr:rowOff>95040</xdr:rowOff>
    </xdr:to>
    <xdr:sp macro="" textlink="">
      <xdr:nvSpPr>
        <xdr:cNvPr id="28" name="Line 1"/>
        <xdr:cNvSpPr/>
      </xdr:nvSpPr>
      <xdr:spPr>
        <a:xfrm>
          <a:off x="20127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29</xdr:row>
      <xdr:rowOff>95400</xdr:rowOff>
    </xdr:from>
    <xdr:to>
      <xdr:col>7</xdr:col>
      <xdr:colOff>259560</xdr:colOff>
      <xdr:row>29</xdr:row>
      <xdr:rowOff>95760</xdr:rowOff>
    </xdr:to>
    <xdr:sp macro="" textlink="">
      <xdr:nvSpPr>
        <xdr:cNvPr id="29" name="CustomShape 1"/>
        <xdr:cNvSpPr/>
      </xdr:nvSpPr>
      <xdr:spPr>
        <a:xfrm>
          <a:off x="2022480" y="5057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24</xdr:row>
      <xdr:rowOff>171360</xdr:rowOff>
    </xdr:from>
    <xdr:to>
      <xdr:col>1</xdr:col>
      <xdr:colOff>259560</xdr:colOff>
      <xdr:row>24</xdr:row>
      <xdr:rowOff>171720</xdr:rowOff>
    </xdr:to>
    <xdr:sp macro="" textlink="">
      <xdr:nvSpPr>
        <xdr:cNvPr id="30" name="CustomShape 1"/>
        <xdr:cNvSpPr/>
      </xdr:nvSpPr>
      <xdr:spPr>
        <a:xfrm>
          <a:off x="422280" y="4286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20</xdr:row>
      <xdr:rowOff>9360</xdr:rowOff>
    </xdr:from>
    <xdr:to>
      <xdr:col>1</xdr:col>
      <xdr:colOff>259560</xdr:colOff>
      <xdr:row>20</xdr:row>
      <xdr:rowOff>9720</xdr:rowOff>
    </xdr:to>
    <xdr:sp macro="" textlink="">
      <xdr:nvSpPr>
        <xdr:cNvPr id="31" name="CustomShape 1"/>
        <xdr:cNvSpPr/>
      </xdr:nvSpPr>
      <xdr:spPr>
        <a:xfrm>
          <a:off x="422280" y="34570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1</xdr:col>
      <xdr:colOff>259560</xdr:colOff>
      <xdr:row>15</xdr:row>
      <xdr:rowOff>9720</xdr:rowOff>
    </xdr:to>
    <xdr:sp macro="" textlink="">
      <xdr:nvSpPr>
        <xdr:cNvPr id="32" name="CustomShape 1"/>
        <xdr:cNvSpPr/>
      </xdr:nvSpPr>
      <xdr:spPr>
        <a:xfrm>
          <a:off x="422280" y="2609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9</xdr:row>
      <xdr:rowOff>171360</xdr:rowOff>
    </xdr:from>
    <xdr:to>
      <xdr:col>1</xdr:col>
      <xdr:colOff>180720</xdr:colOff>
      <xdr:row>29</xdr:row>
      <xdr:rowOff>95040</xdr:rowOff>
    </xdr:to>
    <xdr:sp macro="" textlink="">
      <xdr:nvSpPr>
        <xdr:cNvPr id="33" name="Line 1"/>
        <xdr:cNvSpPr/>
      </xdr:nvSpPr>
      <xdr:spPr>
        <a:xfrm>
          <a:off x="412560" y="1800000"/>
          <a:ext cx="9360" cy="32572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29</xdr:row>
      <xdr:rowOff>95400</xdr:rowOff>
    </xdr:from>
    <xdr:to>
      <xdr:col>1</xdr:col>
      <xdr:colOff>259560</xdr:colOff>
      <xdr:row>29</xdr:row>
      <xdr:rowOff>95760</xdr:rowOff>
    </xdr:to>
    <xdr:sp macro="" textlink="">
      <xdr:nvSpPr>
        <xdr:cNvPr id="34" name="CustomShape 1"/>
        <xdr:cNvSpPr/>
      </xdr:nvSpPr>
      <xdr:spPr>
        <a:xfrm>
          <a:off x="422280" y="5057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7560</xdr:colOff>
      <xdr:row>25</xdr:row>
      <xdr:rowOff>28800</xdr:rowOff>
    </xdr:to>
    <xdr:sp macro="" textlink="">
      <xdr:nvSpPr>
        <xdr:cNvPr id="35" name="CustomShape 1"/>
        <xdr:cNvSpPr/>
      </xdr:nvSpPr>
      <xdr:spPr>
        <a:xfrm>
          <a:off x="7057440" y="432396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25</xdr:row>
      <xdr:rowOff>28440</xdr:rowOff>
    </xdr:from>
    <xdr:to>
      <xdr:col>26</xdr:col>
      <xdr:colOff>7560</xdr:colOff>
      <xdr:row>25</xdr:row>
      <xdr:rowOff>28800</xdr:rowOff>
    </xdr:to>
    <xdr:sp macro="" textlink="">
      <xdr:nvSpPr>
        <xdr:cNvPr id="36" name="CustomShape 1"/>
        <xdr:cNvSpPr/>
      </xdr:nvSpPr>
      <xdr:spPr>
        <a:xfrm>
          <a:off x="7057440" y="432396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181080</xdr:colOff>
      <xdr:row>23</xdr:row>
      <xdr:rowOff>9360</xdr:rowOff>
    </xdr:from>
    <xdr:to>
      <xdr:col>13</xdr:col>
      <xdr:colOff>301350</xdr:colOff>
      <xdr:row>23</xdr:row>
      <xdr:rowOff>9720</xdr:rowOff>
    </xdr:to>
    <xdr:sp macro="" textlink="">
      <xdr:nvSpPr>
        <xdr:cNvPr id="35" name="CustomShape 1"/>
        <xdr:cNvSpPr/>
      </xdr:nvSpPr>
      <xdr:spPr>
        <a:xfrm>
          <a:off x="3742560" y="362880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301350</xdr:colOff>
      <xdr:row>15</xdr:row>
      <xdr:rowOff>9720</xdr:rowOff>
    </xdr:to>
    <xdr:sp macro="" textlink="">
      <xdr:nvSpPr>
        <xdr:cNvPr id="36" name="CustomShape 1"/>
        <xdr:cNvSpPr/>
      </xdr:nvSpPr>
      <xdr:spPr>
        <a:xfrm>
          <a:off x="3742560" y="244764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30</xdr:row>
      <xdr:rowOff>47520</xdr:rowOff>
    </xdr:from>
    <xdr:to>
      <xdr:col>20</xdr:col>
      <xdr:colOff>2385</xdr:colOff>
      <xdr:row>30</xdr:row>
      <xdr:rowOff>47880</xdr:rowOff>
    </xdr:to>
    <xdr:sp macro="" textlink="">
      <xdr:nvSpPr>
        <xdr:cNvPr id="37" name="CustomShape 1"/>
        <xdr:cNvSpPr/>
      </xdr:nvSpPr>
      <xdr:spPr>
        <a:xfrm>
          <a:off x="5789880" y="472428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185400</xdr:colOff>
      <xdr:row>20</xdr:row>
      <xdr:rowOff>122040</xdr:rowOff>
    </xdr:from>
    <xdr:to>
      <xdr:col>19</xdr:col>
      <xdr:colOff>240480</xdr:colOff>
      <xdr:row>20</xdr:row>
      <xdr:rowOff>123480</xdr:rowOff>
    </xdr:to>
    <xdr:sp macro="" textlink="">
      <xdr:nvSpPr>
        <xdr:cNvPr id="38" name="CustomShape 1"/>
        <xdr:cNvSpPr/>
      </xdr:nvSpPr>
      <xdr:spPr>
        <a:xfrm>
          <a:off x="5794200" y="3293640"/>
          <a:ext cx="55080" cy="1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181080</xdr:colOff>
      <xdr:row>15</xdr:row>
      <xdr:rowOff>9360</xdr:rowOff>
    </xdr:from>
    <xdr:to>
      <xdr:col>20</xdr:col>
      <xdr:colOff>2385</xdr:colOff>
      <xdr:row>15</xdr:row>
      <xdr:rowOff>9720</xdr:rowOff>
    </xdr:to>
    <xdr:sp macro="" textlink="">
      <xdr:nvSpPr>
        <xdr:cNvPr id="39" name="CustomShape 1"/>
        <xdr:cNvSpPr/>
      </xdr:nvSpPr>
      <xdr:spPr>
        <a:xfrm>
          <a:off x="5789880" y="2447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32</xdr:row>
      <xdr:rowOff>57240</xdr:rowOff>
    </xdr:from>
    <xdr:to>
      <xdr:col>25</xdr:col>
      <xdr:colOff>360</xdr:colOff>
      <xdr:row>32</xdr:row>
      <xdr:rowOff>57600</xdr:rowOff>
    </xdr:to>
    <xdr:sp macro="" textlink="">
      <xdr:nvSpPr>
        <xdr:cNvPr id="40" name="CustomShape 1" hidden="1"/>
        <xdr:cNvSpPr/>
      </xdr:nvSpPr>
      <xdr:spPr>
        <a:xfrm>
          <a:off x="7392600" y="498132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23</xdr:row>
      <xdr:rowOff>9360</xdr:rowOff>
    </xdr:from>
    <xdr:to>
      <xdr:col>25</xdr:col>
      <xdr:colOff>360</xdr:colOff>
      <xdr:row>23</xdr:row>
      <xdr:rowOff>9720</xdr:rowOff>
    </xdr:to>
    <xdr:sp macro="" textlink="">
      <xdr:nvSpPr>
        <xdr:cNvPr id="41" name="CustomShape 1" hidden="1"/>
        <xdr:cNvSpPr/>
      </xdr:nvSpPr>
      <xdr:spPr>
        <a:xfrm>
          <a:off x="7392600" y="36288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15</xdr:row>
      <xdr:rowOff>9360</xdr:rowOff>
    </xdr:from>
    <xdr:to>
      <xdr:col>25</xdr:col>
      <xdr:colOff>360</xdr:colOff>
      <xdr:row>15</xdr:row>
      <xdr:rowOff>9720</xdr:rowOff>
    </xdr:to>
    <xdr:sp macro="" textlink="">
      <xdr:nvSpPr>
        <xdr:cNvPr id="42" name="CustomShape 1" hidden="1"/>
        <xdr:cNvSpPr/>
      </xdr:nvSpPr>
      <xdr:spPr>
        <a:xfrm>
          <a:off x="7392600" y="2447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15</xdr:row>
      <xdr:rowOff>9360</xdr:rowOff>
    </xdr:from>
    <xdr:to>
      <xdr:col>26</xdr:col>
      <xdr:colOff>2385</xdr:colOff>
      <xdr:row>15</xdr:row>
      <xdr:rowOff>9720</xdr:rowOff>
    </xdr:to>
    <xdr:sp macro="" textlink="">
      <xdr:nvSpPr>
        <xdr:cNvPr id="43" name="CustomShape 1"/>
        <xdr:cNvSpPr/>
      </xdr:nvSpPr>
      <xdr:spPr>
        <a:xfrm>
          <a:off x="7573680" y="24476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180720</xdr:colOff>
      <xdr:row>10</xdr:row>
      <xdr:rowOff>0</xdr:rowOff>
    </xdr:from>
    <xdr:to>
      <xdr:col>13</xdr:col>
      <xdr:colOff>180720</xdr:colOff>
      <xdr:row>46</xdr:row>
      <xdr:rowOff>47520</xdr:rowOff>
    </xdr:to>
    <xdr:sp macro="" textlink="">
      <xdr:nvSpPr>
        <xdr:cNvPr id="44" name="Line 1"/>
        <xdr:cNvSpPr/>
      </xdr:nvSpPr>
      <xdr:spPr>
        <a:xfrm>
          <a:off x="3742200" y="1742760"/>
          <a:ext cx="0" cy="54579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57240</xdr:colOff>
      <xdr:row>7</xdr:row>
      <xdr:rowOff>0</xdr:rowOff>
    </xdr:from>
    <xdr:to>
      <xdr:col>28</xdr:col>
      <xdr:colOff>150480</xdr:colOff>
      <xdr:row>7</xdr:row>
      <xdr:rowOff>360</xdr:rowOff>
    </xdr:to>
    <xdr:sp macro="" textlink="">
      <xdr:nvSpPr>
        <xdr:cNvPr id="45" name="CustomShape 1"/>
        <xdr:cNvSpPr/>
      </xdr:nvSpPr>
      <xdr:spPr>
        <a:xfrm>
          <a:off x="1115640" y="1095120"/>
          <a:ext cx="7293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40</xdr:row>
      <xdr:rowOff>37800</xdr:rowOff>
    </xdr:from>
    <xdr:to>
      <xdr:col>25</xdr:col>
      <xdr:colOff>360</xdr:colOff>
      <xdr:row>40</xdr:row>
      <xdr:rowOff>38160</xdr:rowOff>
    </xdr:to>
    <xdr:sp macro="" textlink="">
      <xdr:nvSpPr>
        <xdr:cNvPr id="46" name="CustomShape 1" hidden="1"/>
        <xdr:cNvSpPr/>
      </xdr:nvSpPr>
      <xdr:spPr>
        <a:xfrm>
          <a:off x="7392600" y="621000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166680</xdr:colOff>
      <xdr:row>10</xdr:row>
      <xdr:rowOff>0</xdr:rowOff>
    </xdr:from>
    <xdr:to>
      <xdr:col>19</xdr:col>
      <xdr:colOff>190440</xdr:colOff>
      <xdr:row>30</xdr:row>
      <xdr:rowOff>38880</xdr:rowOff>
    </xdr:to>
    <xdr:sp macro="" textlink="">
      <xdr:nvSpPr>
        <xdr:cNvPr id="47" name="Line 1"/>
        <xdr:cNvSpPr/>
      </xdr:nvSpPr>
      <xdr:spPr>
        <a:xfrm>
          <a:off x="5775480" y="1742760"/>
          <a:ext cx="23760" cy="29728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0</xdr:colOff>
      <xdr:row>47</xdr:row>
      <xdr:rowOff>47520</xdr:rowOff>
    </xdr:from>
    <xdr:to>
      <xdr:col>19</xdr:col>
      <xdr:colOff>360</xdr:colOff>
      <xdr:row>47</xdr:row>
      <xdr:rowOff>47880</xdr:rowOff>
    </xdr:to>
    <xdr:sp macro="" textlink="">
      <xdr:nvSpPr>
        <xdr:cNvPr id="48" name="CustomShape 1" hidden="1"/>
        <xdr:cNvSpPr/>
      </xdr:nvSpPr>
      <xdr:spPr>
        <a:xfrm>
          <a:off x="5608800" y="734364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180720</xdr:colOff>
      <xdr:row>10</xdr:row>
      <xdr:rowOff>47520</xdr:rowOff>
    </xdr:from>
    <xdr:to>
      <xdr:col>25</xdr:col>
      <xdr:colOff>180720</xdr:colOff>
      <xdr:row>32</xdr:row>
      <xdr:rowOff>28440</xdr:rowOff>
    </xdr:to>
    <xdr:sp macro="" textlink="">
      <xdr:nvSpPr>
        <xdr:cNvPr id="49" name="Line 1"/>
        <xdr:cNvSpPr/>
      </xdr:nvSpPr>
      <xdr:spPr>
        <a:xfrm>
          <a:off x="7573320" y="1790280"/>
          <a:ext cx="0" cy="316224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30</xdr:row>
      <xdr:rowOff>47520</xdr:rowOff>
    </xdr:from>
    <xdr:to>
      <xdr:col>13</xdr:col>
      <xdr:colOff>301350</xdr:colOff>
      <xdr:row>30</xdr:row>
      <xdr:rowOff>47880</xdr:rowOff>
    </xdr:to>
    <xdr:sp macro="" textlink="">
      <xdr:nvSpPr>
        <xdr:cNvPr id="50" name="CustomShape 1"/>
        <xdr:cNvSpPr/>
      </xdr:nvSpPr>
      <xdr:spPr>
        <a:xfrm>
          <a:off x="3742560" y="472428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23</xdr:row>
      <xdr:rowOff>9360</xdr:rowOff>
    </xdr:from>
    <xdr:to>
      <xdr:col>13</xdr:col>
      <xdr:colOff>301350</xdr:colOff>
      <xdr:row>23</xdr:row>
      <xdr:rowOff>9720</xdr:rowOff>
    </xdr:to>
    <xdr:sp macro="" textlink="">
      <xdr:nvSpPr>
        <xdr:cNvPr id="51" name="CustomShape 1"/>
        <xdr:cNvSpPr/>
      </xdr:nvSpPr>
      <xdr:spPr>
        <a:xfrm>
          <a:off x="3742560" y="362880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15</xdr:row>
      <xdr:rowOff>9360</xdr:rowOff>
    </xdr:from>
    <xdr:to>
      <xdr:col>13</xdr:col>
      <xdr:colOff>301350</xdr:colOff>
      <xdr:row>15</xdr:row>
      <xdr:rowOff>9720</xdr:rowOff>
    </xdr:to>
    <xdr:sp macro="" textlink="">
      <xdr:nvSpPr>
        <xdr:cNvPr id="52" name="CustomShape 1"/>
        <xdr:cNvSpPr/>
      </xdr:nvSpPr>
      <xdr:spPr>
        <a:xfrm>
          <a:off x="3742560" y="244764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171360</xdr:colOff>
      <xdr:row>46</xdr:row>
      <xdr:rowOff>47520</xdr:rowOff>
    </xdr:from>
    <xdr:to>
      <xdr:col>13</xdr:col>
      <xdr:colOff>301350</xdr:colOff>
      <xdr:row>46</xdr:row>
      <xdr:rowOff>47880</xdr:rowOff>
    </xdr:to>
    <xdr:sp macro="" textlink="">
      <xdr:nvSpPr>
        <xdr:cNvPr id="53" name="CustomShape 1"/>
        <xdr:cNvSpPr/>
      </xdr:nvSpPr>
      <xdr:spPr>
        <a:xfrm>
          <a:off x="3732840" y="7200720"/>
          <a:ext cx="1490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38</xdr:row>
      <xdr:rowOff>28440</xdr:rowOff>
    </xdr:from>
    <xdr:to>
      <xdr:col>13</xdr:col>
      <xdr:colOff>301350</xdr:colOff>
      <xdr:row>38</xdr:row>
      <xdr:rowOff>28800</xdr:rowOff>
    </xdr:to>
    <xdr:sp macro="" textlink="">
      <xdr:nvSpPr>
        <xdr:cNvPr id="54" name="CustomShape 1"/>
        <xdr:cNvSpPr/>
      </xdr:nvSpPr>
      <xdr:spPr>
        <a:xfrm>
          <a:off x="3742560" y="5933880"/>
          <a:ext cx="139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23</xdr:row>
      <xdr:rowOff>28440</xdr:rowOff>
    </xdr:from>
    <xdr:to>
      <xdr:col>26</xdr:col>
      <xdr:colOff>7560</xdr:colOff>
      <xdr:row>23</xdr:row>
      <xdr:rowOff>28800</xdr:rowOff>
    </xdr:to>
    <xdr:sp macro="" textlink="">
      <xdr:nvSpPr>
        <xdr:cNvPr id="55" name="CustomShape 1"/>
        <xdr:cNvSpPr/>
      </xdr:nvSpPr>
      <xdr:spPr>
        <a:xfrm>
          <a:off x="7573680" y="364788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9360</xdr:colOff>
      <xdr:row>7</xdr:row>
      <xdr:rowOff>9360</xdr:rowOff>
    </xdr:to>
    <xdr:sp macro="" textlink="">
      <xdr:nvSpPr>
        <xdr:cNvPr id="56" name="Line 1"/>
        <xdr:cNvSpPr/>
      </xdr:nvSpPr>
      <xdr:spPr>
        <a:xfrm>
          <a:off x="4841640" y="657000"/>
          <a:ext cx="9360" cy="44748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30</xdr:row>
      <xdr:rowOff>95400</xdr:rowOff>
    </xdr:from>
    <xdr:to>
      <xdr:col>8</xdr:col>
      <xdr:colOff>2385</xdr:colOff>
      <xdr:row>30</xdr:row>
      <xdr:rowOff>95760</xdr:rowOff>
    </xdr:to>
    <xdr:sp macro="" textlink="">
      <xdr:nvSpPr>
        <xdr:cNvPr id="57" name="CustomShape 1"/>
        <xdr:cNvSpPr/>
      </xdr:nvSpPr>
      <xdr:spPr>
        <a:xfrm>
          <a:off x="2104200" y="477216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23</xdr:row>
      <xdr:rowOff>9360</xdr:rowOff>
    </xdr:from>
    <xdr:to>
      <xdr:col>8</xdr:col>
      <xdr:colOff>2385</xdr:colOff>
      <xdr:row>23</xdr:row>
      <xdr:rowOff>9720</xdr:rowOff>
    </xdr:to>
    <xdr:sp macro="" textlink="">
      <xdr:nvSpPr>
        <xdr:cNvPr id="58" name="CustomShape 1"/>
        <xdr:cNvSpPr/>
      </xdr:nvSpPr>
      <xdr:spPr>
        <a:xfrm>
          <a:off x="2104200" y="362880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14</xdr:row>
      <xdr:rowOff>38160</xdr:rowOff>
    </xdr:from>
    <xdr:to>
      <xdr:col>7</xdr:col>
      <xdr:colOff>244440</xdr:colOff>
      <xdr:row>14</xdr:row>
      <xdr:rowOff>38520</xdr:rowOff>
    </xdr:to>
    <xdr:sp macro="" textlink="">
      <xdr:nvSpPr>
        <xdr:cNvPr id="59" name="CustomShape 1"/>
        <xdr:cNvSpPr/>
      </xdr:nvSpPr>
      <xdr:spPr>
        <a:xfrm>
          <a:off x="2104200" y="2352600"/>
          <a:ext cx="63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360</xdr:rowOff>
    </xdr:from>
    <xdr:to>
      <xdr:col>7</xdr:col>
      <xdr:colOff>180720</xdr:colOff>
      <xdr:row>39</xdr:row>
      <xdr:rowOff>95040</xdr:rowOff>
    </xdr:to>
    <xdr:sp macro="" textlink="">
      <xdr:nvSpPr>
        <xdr:cNvPr id="60" name="Line 1"/>
        <xdr:cNvSpPr/>
      </xdr:nvSpPr>
      <xdr:spPr>
        <a:xfrm>
          <a:off x="2094480" y="1743120"/>
          <a:ext cx="9360" cy="439056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181080</xdr:colOff>
      <xdr:row>39</xdr:row>
      <xdr:rowOff>95400</xdr:rowOff>
    </xdr:from>
    <xdr:to>
      <xdr:col>8</xdr:col>
      <xdr:colOff>2385</xdr:colOff>
      <xdr:row>39</xdr:row>
      <xdr:rowOff>95760</xdr:rowOff>
    </xdr:to>
    <xdr:sp macro="" textlink="">
      <xdr:nvSpPr>
        <xdr:cNvPr id="61" name="CustomShape 1"/>
        <xdr:cNvSpPr/>
      </xdr:nvSpPr>
      <xdr:spPr>
        <a:xfrm>
          <a:off x="2104200" y="6134040"/>
          <a:ext cx="784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32</xdr:row>
      <xdr:rowOff>57240</xdr:rowOff>
    </xdr:from>
    <xdr:to>
      <xdr:col>2</xdr:col>
      <xdr:colOff>1080</xdr:colOff>
      <xdr:row>32</xdr:row>
      <xdr:rowOff>57600</xdr:rowOff>
    </xdr:to>
    <xdr:sp macro="" textlink="">
      <xdr:nvSpPr>
        <xdr:cNvPr id="62" name="CustomShape 1"/>
        <xdr:cNvSpPr/>
      </xdr:nvSpPr>
      <xdr:spPr>
        <a:xfrm>
          <a:off x="422280" y="4981320"/>
          <a:ext cx="48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21</xdr:row>
      <xdr:rowOff>123840</xdr:rowOff>
    </xdr:from>
    <xdr:to>
      <xdr:col>2</xdr:col>
      <xdr:colOff>1080</xdr:colOff>
      <xdr:row>21</xdr:row>
      <xdr:rowOff>124200</xdr:rowOff>
    </xdr:to>
    <xdr:sp macro="" textlink="">
      <xdr:nvSpPr>
        <xdr:cNvPr id="63" name="CustomShape 1"/>
        <xdr:cNvSpPr/>
      </xdr:nvSpPr>
      <xdr:spPr>
        <a:xfrm>
          <a:off x="422280" y="3485880"/>
          <a:ext cx="48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15</xdr:row>
      <xdr:rowOff>9360</xdr:rowOff>
    </xdr:from>
    <xdr:to>
      <xdr:col>2</xdr:col>
      <xdr:colOff>1080</xdr:colOff>
      <xdr:row>15</xdr:row>
      <xdr:rowOff>9720</xdr:rowOff>
    </xdr:to>
    <xdr:sp macro="" textlink="">
      <xdr:nvSpPr>
        <xdr:cNvPr id="64" name="CustomShape 1"/>
        <xdr:cNvSpPr/>
      </xdr:nvSpPr>
      <xdr:spPr>
        <a:xfrm>
          <a:off x="422280" y="2447640"/>
          <a:ext cx="48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171360</xdr:colOff>
      <xdr:row>10</xdr:row>
      <xdr:rowOff>47520</xdr:rowOff>
    </xdr:from>
    <xdr:to>
      <xdr:col>1</xdr:col>
      <xdr:colOff>180720</xdr:colOff>
      <xdr:row>39</xdr:row>
      <xdr:rowOff>95040</xdr:rowOff>
    </xdr:to>
    <xdr:sp macro="" textlink="">
      <xdr:nvSpPr>
        <xdr:cNvPr id="65" name="Line 1"/>
        <xdr:cNvSpPr/>
      </xdr:nvSpPr>
      <xdr:spPr>
        <a:xfrm>
          <a:off x="412560" y="1790280"/>
          <a:ext cx="9360" cy="4343400"/>
        </a:xfrm>
        <a:prstGeom prst="line">
          <a:avLst/>
        </a:prstGeom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181080</xdr:colOff>
      <xdr:row>39</xdr:row>
      <xdr:rowOff>95400</xdr:rowOff>
    </xdr:from>
    <xdr:to>
      <xdr:col>2</xdr:col>
      <xdr:colOff>1080</xdr:colOff>
      <xdr:row>39</xdr:row>
      <xdr:rowOff>95760</xdr:rowOff>
    </xdr:to>
    <xdr:sp macro="" textlink="">
      <xdr:nvSpPr>
        <xdr:cNvPr id="66" name="CustomShape 1"/>
        <xdr:cNvSpPr/>
      </xdr:nvSpPr>
      <xdr:spPr>
        <a:xfrm>
          <a:off x="422280" y="6134040"/>
          <a:ext cx="48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31</xdr:row>
      <xdr:rowOff>19080</xdr:rowOff>
    </xdr:from>
    <xdr:to>
      <xdr:col>26</xdr:col>
      <xdr:colOff>7560</xdr:colOff>
      <xdr:row>31</xdr:row>
      <xdr:rowOff>19440</xdr:rowOff>
    </xdr:to>
    <xdr:sp macro="" textlink="">
      <xdr:nvSpPr>
        <xdr:cNvPr id="67" name="CustomShape 1"/>
        <xdr:cNvSpPr/>
      </xdr:nvSpPr>
      <xdr:spPr>
        <a:xfrm>
          <a:off x="7573680" y="482904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24</xdr:row>
      <xdr:rowOff>28440</xdr:rowOff>
    </xdr:from>
    <xdr:to>
      <xdr:col>26</xdr:col>
      <xdr:colOff>7560</xdr:colOff>
      <xdr:row>24</xdr:row>
      <xdr:rowOff>28800</xdr:rowOff>
    </xdr:to>
    <xdr:sp macro="" textlink="">
      <xdr:nvSpPr>
        <xdr:cNvPr id="68" name="CustomShape 1"/>
        <xdr:cNvSpPr/>
      </xdr:nvSpPr>
      <xdr:spPr>
        <a:xfrm>
          <a:off x="7573680" y="3781080"/>
          <a:ext cx="878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171360</xdr:colOff>
      <xdr:row>10</xdr:row>
      <xdr:rowOff>720</xdr:rowOff>
    </xdr:from>
    <xdr:to>
      <xdr:col>8</xdr:col>
      <xdr:colOff>18360</xdr:colOff>
      <xdr:row>10</xdr:row>
      <xdr:rowOff>2160</xdr:rowOff>
    </xdr:to>
    <xdr:sp macro="" textlink="">
      <xdr:nvSpPr>
        <xdr:cNvPr id="69" name="CustomShape 1"/>
        <xdr:cNvSpPr/>
      </xdr:nvSpPr>
      <xdr:spPr>
        <a:xfrm>
          <a:off x="2094480" y="1743480"/>
          <a:ext cx="108720" cy="1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181080</xdr:colOff>
      <xdr:row>10</xdr:row>
      <xdr:rowOff>0</xdr:rowOff>
    </xdr:from>
    <xdr:to>
      <xdr:col>14</xdr:col>
      <xdr:colOff>6120</xdr:colOff>
      <xdr:row>10</xdr:row>
      <xdr:rowOff>360</xdr:rowOff>
    </xdr:to>
    <xdr:sp macro="" textlink="">
      <xdr:nvSpPr>
        <xdr:cNvPr id="70" name="CustomShape 1"/>
        <xdr:cNvSpPr/>
      </xdr:nvSpPr>
      <xdr:spPr>
        <a:xfrm>
          <a:off x="3742560" y="1742760"/>
          <a:ext cx="147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172800</xdr:colOff>
      <xdr:row>10</xdr:row>
      <xdr:rowOff>3960</xdr:rowOff>
    </xdr:from>
    <xdr:to>
      <xdr:col>20</xdr:col>
      <xdr:colOff>30960</xdr:colOff>
      <xdr:row>10</xdr:row>
      <xdr:rowOff>4320</xdr:rowOff>
    </xdr:to>
    <xdr:sp macro="" textlink="">
      <xdr:nvSpPr>
        <xdr:cNvPr id="71" name="CustomShape 1"/>
        <xdr:cNvSpPr/>
      </xdr:nvSpPr>
      <xdr:spPr>
        <a:xfrm flipV="1">
          <a:off x="5781600" y="1746720"/>
          <a:ext cx="1198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181080</xdr:colOff>
      <xdr:row>9</xdr:row>
      <xdr:rowOff>116640</xdr:rowOff>
    </xdr:from>
    <xdr:to>
      <xdr:col>25</xdr:col>
      <xdr:colOff>244440</xdr:colOff>
      <xdr:row>9</xdr:row>
      <xdr:rowOff>117000</xdr:rowOff>
    </xdr:to>
    <xdr:sp macro="" textlink="">
      <xdr:nvSpPr>
        <xdr:cNvPr id="72" name="CustomShape 1"/>
        <xdr:cNvSpPr/>
      </xdr:nvSpPr>
      <xdr:spPr>
        <a:xfrm>
          <a:off x="7573680" y="1735560"/>
          <a:ext cx="63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156960</xdr:colOff>
      <xdr:row>10</xdr:row>
      <xdr:rowOff>10440</xdr:rowOff>
    </xdr:from>
    <xdr:to>
      <xdr:col>2</xdr:col>
      <xdr:colOff>27360</xdr:colOff>
      <xdr:row>10</xdr:row>
      <xdr:rowOff>10800</xdr:rowOff>
    </xdr:to>
    <xdr:sp macro="" textlink="">
      <xdr:nvSpPr>
        <xdr:cNvPr id="73" name="CustomShape 1"/>
        <xdr:cNvSpPr/>
      </xdr:nvSpPr>
      <xdr:spPr>
        <a:xfrm flipV="1">
          <a:off x="398160" y="1753200"/>
          <a:ext cx="1033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9080">
          <a:solidFill>
            <a:srgbClr val="80808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1171575</xdr:colOff>
      <xdr:row>46</xdr:row>
      <xdr:rowOff>133350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266700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266700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771525</xdr:colOff>
      <xdr:row>31</xdr:row>
      <xdr:rowOff>266700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2676525</xdr:colOff>
      <xdr:row>23</xdr:row>
      <xdr:rowOff>504825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2676525</xdr:colOff>
      <xdr:row>23</xdr:row>
      <xdr:rowOff>504825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2676525</xdr:colOff>
      <xdr:row>23</xdr:row>
      <xdr:rowOff>504825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1724025</xdr:colOff>
      <xdr:row>10</xdr:row>
      <xdr:rowOff>819150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1724025</xdr:colOff>
      <xdr:row>10</xdr:row>
      <xdr:rowOff>819150</xdr:rowOff>
    </xdr:to>
    <xdr:sp macro="" textlink="">
      <xdr:nvSpPr>
        <xdr:cNvPr id="61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opLeftCell="A4" zoomScaleNormal="100" workbookViewId="0">
      <selection activeCell="U30" sqref="U30"/>
    </sheetView>
  </sheetViews>
  <sheetFormatPr defaultRowHeight="12.75" x14ac:dyDescent="0.2"/>
  <cols>
    <col min="1" max="1" width="3.42578125" customWidth="1"/>
    <col min="2" max="5" width="3.7109375" customWidth="1"/>
    <col min="6" max="6" width="4.140625" customWidth="1"/>
    <col min="7" max="11" width="3.7109375" customWidth="1"/>
    <col min="12" max="12" width="4.140625" customWidth="1"/>
    <col min="13" max="16" width="3.7109375" customWidth="1"/>
    <col min="17" max="17" width="1.5703125" customWidth="1"/>
    <col min="18" max="18" width="6" customWidth="1"/>
    <col min="19" max="19" width="7.7109375" customWidth="1"/>
    <col min="20" max="30" width="3.7109375" customWidth="1"/>
    <col min="31" max="32" width="3.7109375" style="15" customWidth="1"/>
    <col min="33" max="33" width="2.140625" style="16" customWidth="1"/>
    <col min="34" max="34" width="2.140625" customWidth="1"/>
    <col min="35" max="1025" width="8.85546875" customWidth="1"/>
  </cols>
  <sheetData>
    <row r="1" spans="1:34" ht="9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8"/>
      <c r="AB1" s="18"/>
      <c r="AC1" s="18"/>
      <c r="AD1" s="17"/>
      <c r="AE1" s="19"/>
      <c r="AF1" s="19"/>
      <c r="AG1" s="20"/>
      <c r="AH1" s="17"/>
    </row>
    <row r="2" spans="1:3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  <c r="AA2" s="18"/>
      <c r="AB2" s="18"/>
      <c r="AC2" s="18"/>
      <c r="AD2" s="17"/>
      <c r="AE2" s="19"/>
      <c r="AF2" s="19"/>
      <c r="AG2" s="20"/>
      <c r="AH2" s="17"/>
    </row>
    <row r="3" spans="1:34" s="23" customFormat="1" ht="14.25" x14ac:dyDescent="0.2">
      <c r="A3" s="17"/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1"/>
      <c r="AH3" s="22"/>
    </row>
    <row r="4" spans="1:34" s="23" customFormat="1" ht="15" customHeight="1" x14ac:dyDescent="0.2">
      <c r="A4" s="17"/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1"/>
      <c r="AH4" s="22"/>
    </row>
    <row r="5" spans="1:34" s="23" customFormat="1" ht="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24"/>
      <c r="AA5" s="24"/>
      <c r="AB5" s="24"/>
      <c r="AC5" s="24"/>
      <c r="AD5" s="22"/>
      <c r="AE5" s="25"/>
      <c r="AF5" s="25"/>
      <c r="AG5" s="21"/>
      <c r="AH5" s="22"/>
    </row>
    <row r="6" spans="1:34" s="23" customFormat="1" ht="9.75" customHeight="1" x14ac:dyDescent="0.2">
      <c r="A6" s="22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6"/>
      <c r="AE6" s="27"/>
      <c r="AF6" s="25"/>
      <c r="AG6" s="21"/>
      <c r="AH6" s="25"/>
    </row>
    <row r="7" spans="1:34" s="23" customFormat="1" ht="9.75" customHeight="1" x14ac:dyDescent="0.2">
      <c r="A7" s="22"/>
      <c r="B7" s="26"/>
      <c r="C7" s="26"/>
      <c r="D7" s="26"/>
      <c r="E7" s="26"/>
      <c r="F7" s="26"/>
      <c r="G7" s="2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7"/>
      <c r="AA7" s="27"/>
      <c r="AB7" s="29"/>
      <c r="AC7" s="29"/>
      <c r="AD7" s="29"/>
      <c r="AE7" s="29"/>
      <c r="AF7" s="25"/>
      <c r="AG7" s="22"/>
      <c r="AH7" s="22"/>
    </row>
    <row r="8" spans="1:34" s="23" customFormat="1" ht="18" customHeight="1" x14ac:dyDescent="0.2">
      <c r="A8" s="22"/>
      <c r="B8" s="12" t="s">
        <v>2</v>
      </c>
      <c r="C8" s="12"/>
      <c r="D8" s="12"/>
      <c r="E8" s="12"/>
      <c r="F8" s="30" t="s">
        <v>3</v>
      </c>
      <c r="G8" s="31"/>
      <c r="H8" s="11" t="s">
        <v>4</v>
      </c>
      <c r="I8" s="11"/>
      <c r="J8" s="11"/>
      <c r="K8" s="11"/>
      <c r="L8" s="32" t="s">
        <v>3</v>
      </c>
      <c r="M8" s="31"/>
      <c r="N8" s="11" t="s">
        <v>5</v>
      </c>
      <c r="O8" s="11"/>
      <c r="P8" s="11"/>
      <c r="Q8" s="11"/>
      <c r="R8" s="32" t="s">
        <v>6</v>
      </c>
      <c r="S8" s="31"/>
      <c r="T8" s="33"/>
      <c r="U8" s="34"/>
      <c r="V8" s="34"/>
      <c r="W8" s="10" t="s">
        <v>7</v>
      </c>
      <c r="X8" s="10"/>
      <c r="Y8" s="31"/>
      <c r="Z8" s="33"/>
      <c r="AA8" s="34"/>
      <c r="AB8" s="34"/>
      <c r="AC8" s="10" t="s">
        <v>8</v>
      </c>
      <c r="AD8" s="10"/>
      <c r="AE8" s="31"/>
      <c r="AF8" s="35"/>
      <c r="AG8" s="31"/>
      <c r="AH8" s="25"/>
    </row>
    <row r="9" spans="1:34" s="23" customFormat="1" ht="24" customHeight="1" x14ac:dyDescent="0.2">
      <c r="A9" s="22"/>
      <c r="B9" s="9" t="s">
        <v>9</v>
      </c>
      <c r="C9" s="9"/>
      <c r="D9" s="9"/>
      <c r="E9" s="9"/>
      <c r="F9" s="9"/>
      <c r="G9" s="31"/>
      <c r="H9" s="9" t="s">
        <v>10</v>
      </c>
      <c r="I9" s="9"/>
      <c r="J9" s="9"/>
      <c r="K9" s="9"/>
      <c r="L9" s="9"/>
      <c r="M9" s="31"/>
      <c r="N9" s="9" t="s">
        <v>11</v>
      </c>
      <c r="O9" s="9"/>
      <c r="P9" s="9"/>
      <c r="Q9" s="9"/>
      <c r="R9" s="9"/>
      <c r="S9" s="31"/>
      <c r="T9" s="9" t="s">
        <v>12</v>
      </c>
      <c r="U9" s="9"/>
      <c r="V9" s="9"/>
      <c r="W9" s="9"/>
      <c r="X9" s="9"/>
      <c r="Y9" s="31"/>
      <c r="Z9" s="8" t="s">
        <v>13</v>
      </c>
      <c r="AA9" s="8"/>
      <c r="AB9" s="8"/>
      <c r="AC9" s="8"/>
      <c r="AD9" s="8"/>
      <c r="AE9" s="31"/>
      <c r="AF9" s="36"/>
      <c r="AG9" s="31"/>
      <c r="AH9" s="25"/>
    </row>
    <row r="10" spans="1:34" s="23" customFormat="1" ht="14.25" x14ac:dyDescent="0.2">
      <c r="A10" s="22"/>
      <c r="B10" s="37" t="s">
        <v>14</v>
      </c>
      <c r="C10" s="38"/>
      <c r="D10" s="38"/>
      <c r="E10" s="38"/>
      <c r="F10" s="39"/>
      <c r="G10" s="31"/>
      <c r="H10" s="7" t="s">
        <v>15</v>
      </c>
      <c r="I10" s="7"/>
      <c r="J10" s="7"/>
      <c r="K10" s="7"/>
      <c r="L10" s="7"/>
      <c r="M10" s="31"/>
      <c r="N10" s="37" t="s">
        <v>16</v>
      </c>
      <c r="O10" s="38"/>
      <c r="P10" s="38"/>
      <c r="Q10" s="38"/>
      <c r="R10" s="39"/>
      <c r="S10" s="31"/>
      <c r="T10" s="7" t="s">
        <v>17</v>
      </c>
      <c r="U10" s="7"/>
      <c r="V10" s="7"/>
      <c r="W10" s="7"/>
      <c r="X10" s="7"/>
      <c r="Y10" s="31"/>
      <c r="Z10" s="7" t="s">
        <v>18</v>
      </c>
      <c r="AA10" s="7"/>
      <c r="AB10" s="7"/>
      <c r="AC10" s="7"/>
      <c r="AD10" s="7"/>
      <c r="AE10" s="31"/>
      <c r="AF10" s="40"/>
      <c r="AG10" s="31"/>
      <c r="AH10" s="25"/>
    </row>
    <row r="11" spans="1:34" s="23" customFormat="1" ht="9.75" customHeight="1" x14ac:dyDescent="0.2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5"/>
    </row>
    <row r="12" spans="1:34" s="23" customFormat="1" ht="9.75" customHeight="1" x14ac:dyDescent="0.2">
      <c r="A12" s="2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41"/>
      <c r="AH12" s="25"/>
    </row>
    <row r="13" spans="1:34" s="23" customFormat="1" ht="14.25" x14ac:dyDescent="0.2">
      <c r="A13" s="22"/>
      <c r="B13" s="31"/>
      <c r="C13" s="6" t="s">
        <v>19</v>
      </c>
      <c r="D13" s="6"/>
      <c r="E13" s="6"/>
      <c r="F13" s="6"/>
      <c r="G13" s="6"/>
      <c r="H13" s="31"/>
      <c r="I13" s="6" t="s">
        <v>20</v>
      </c>
      <c r="J13" s="6"/>
      <c r="K13" s="6"/>
      <c r="L13" s="6"/>
      <c r="M13" s="6"/>
      <c r="N13" s="31"/>
      <c r="O13" s="6" t="s">
        <v>21</v>
      </c>
      <c r="P13" s="6"/>
      <c r="Q13" s="6"/>
      <c r="R13" s="6"/>
      <c r="S13" s="6"/>
      <c r="T13" s="31"/>
      <c r="U13" s="6" t="s">
        <v>22</v>
      </c>
      <c r="V13" s="6"/>
      <c r="W13" s="6"/>
      <c r="X13" s="6"/>
      <c r="Y13" s="6"/>
      <c r="Z13" s="31"/>
      <c r="AA13" s="6" t="s">
        <v>23</v>
      </c>
      <c r="AB13" s="6"/>
      <c r="AC13" s="6"/>
      <c r="AD13" s="6"/>
      <c r="AE13" s="6"/>
      <c r="AF13" s="31"/>
      <c r="AG13" s="42"/>
      <c r="AH13" s="25"/>
    </row>
    <row r="14" spans="1:34" s="23" customFormat="1" ht="14.25" x14ac:dyDescent="0.2">
      <c r="A14" s="22"/>
      <c r="B14" s="28"/>
      <c r="C14" s="5"/>
      <c r="D14" s="5"/>
      <c r="E14" s="5"/>
      <c r="F14" s="5"/>
      <c r="G14" s="5"/>
      <c r="H14" s="28"/>
      <c r="I14" s="5" t="s">
        <v>24</v>
      </c>
      <c r="J14" s="5"/>
      <c r="K14" s="5"/>
      <c r="L14" s="5"/>
      <c r="M14" s="5"/>
      <c r="N14" s="28"/>
      <c r="O14" s="5" t="s">
        <v>24</v>
      </c>
      <c r="P14" s="5"/>
      <c r="Q14" s="5"/>
      <c r="R14" s="5"/>
      <c r="S14" s="5"/>
      <c r="T14" s="28"/>
      <c r="U14" s="43" t="s">
        <v>25</v>
      </c>
      <c r="V14" s="44"/>
      <c r="W14" s="44"/>
      <c r="X14" s="44"/>
      <c r="Y14" s="45"/>
      <c r="Z14" s="28"/>
      <c r="AA14" s="5"/>
      <c r="AB14" s="5"/>
      <c r="AC14" s="5"/>
      <c r="AD14" s="5"/>
      <c r="AE14" s="5"/>
      <c r="AF14" s="28"/>
      <c r="AG14" s="44"/>
      <c r="AH14" s="25"/>
    </row>
    <row r="15" spans="1:34" s="23" customFormat="1" ht="14.25" x14ac:dyDescent="0.2">
      <c r="A15" s="22"/>
      <c r="B15" s="28"/>
      <c r="C15" s="5" t="s">
        <v>26</v>
      </c>
      <c r="D15" s="5"/>
      <c r="E15" s="5"/>
      <c r="F15" s="5"/>
      <c r="G15" s="5"/>
      <c r="H15" s="28"/>
      <c r="I15" s="5" t="s">
        <v>27</v>
      </c>
      <c r="J15" s="5"/>
      <c r="K15" s="5"/>
      <c r="L15" s="5"/>
      <c r="M15" s="5"/>
      <c r="N15" s="28"/>
      <c r="O15" s="5" t="s">
        <v>5</v>
      </c>
      <c r="P15" s="5"/>
      <c r="Q15" s="5"/>
      <c r="R15" s="5"/>
      <c r="S15" s="5"/>
      <c r="T15" s="28"/>
      <c r="U15" s="5" t="s">
        <v>28</v>
      </c>
      <c r="V15" s="5"/>
      <c r="W15" s="5"/>
      <c r="X15" s="5"/>
      <c r="Y15" s="5"/>
      <c r="Z15" s="28"/>
      <c r="AA15" s="5" t="s">
        <v>29</v>
      </c>
      <c r="AB15" s="5"/>
      <c r="AC15" s="5"/>
      <c r="AD15" s="5"/>
      <c r="AE15" s="5"/>
      <c r="AF15" s="28"/>
      <c r="AG15" s="44"/>
      <c r="AH15" s="25"/>
    </row>
    <row r="16" spans="1:34" s="23" customFormat="1" ht="14.25" x14ac:dyDescent="0.2">
      <c r="A16" s="22"/>
      <c r="B16" s="28"/>
      <c r="C16" s="4" t="s">
        <v>30</v>
      </c>
      <c r="D16" s="4"/>
      <c r="E16" s="4"/>
      <c r="F16" s="4"/>
      <c r="G16" s="4"/>
      <c r="H16" s="28"/>
      <c r="I16" s="4" t="s">
        <v>31</v>
      </c>
      <c r="J16" s="4"/>
      <c r="K16" s="4"/>
      <c r="L16" s="4"/>
      <c r="M16" s="4"/>
      <c r="N16" s="28"/>
      <c r="O16" s="4" t="s">
        <v>31</v>
      </c>
      <c r="P16" s="4"/>
      <c r="Q16" s="4"/>
      <c r="R16" s="4"/>
      <c r="S16" s="4"/>
      <c r="T16" s="28"/>
      <c r="U16" s="4" t="s">
        <v>32</v>
      </c>
      <c r="V16" s="4"/>
      <c r="W16" s="4"/>
      <c r="X16" s="4"/>
      <c r="Y16" s="4"/>
      <c r="Z16" s="28"/>
      <c r="AA16" s="4" t="s">
        <v>33</v>
      </c>
      <c r="AB16" s="4"/>
      <c r="AC16" s="4"/>
      <c r="AD16" s="4"/>
      <c r="AE16" s="4"/>
      <c r="AF16" s="28"/>
      <c r="AG16" s="46"/>
      <c r="AH16" s="25"/>
    </row>
    <row r="17" spans="1:34" s="23" customFormat="1" ht="9.75" customHeight="1" x14ac:dyDescent="0.2">
      <c r="A17" s="22"/>
      <c r="B17" s="28"/>
      <c r="C17" s="47"/>
      <c r="D17" s="48"/>
      <c r="E17" s="48"/>
      <c r="F17" s="48"/>
      <c r="G17" s="47"/>
      <c r="H17" s="28"/>
      <c r="I17" s="49"/>
      <c r="J17" s="48"/>
      <c r="K17" s="48"/>
      <c r="L17" s="48"/>
      <c r="M17" s="50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51"/>
      <c r="AA17" s="28"/>
      <c r="AB17" s="28"/>
      <c r="AC17" s="28"/>
      <c r="AD17" s="28"/>
      <c r="AE17" s="28"/>
      <c r="AF17" s="51"/>
      <c r="AG17" s="28"/>
      <c r="AH17" s="25"/>
    </row>
    <row r="18" spans="1:34" s="23" customFormat="1" ht="14.25" x14ac:dyDescent="0.2">
      <c r="A18" s="22"/>
      <c r="B18" s="31"/>
      <c r="C18" s="6" t="s">
        <v>34</v>
      </c>
      <c r="D18" s="6"/>
      <c r="E18" s="6"/>
      <c r="F18" s="6"/>
      <c r="G18" s="6"/>
      <c r="H18" s="31"/>
      <c r="I18" s="6" t="s">
        <v>35</v>
      </c>
      <c r="J18" s="6"/>
      <c r="K18" s="6"/>
      <c r="L18" s="6"/>
      <c r="M18" s="6"/>
      <c r="N18" s="31"/>
      <c r="O18" s="6" t="s">
        <v>36</v>
      </c>
      <c r="P18" s="6"/>
      <c r="Q18" s="6"/>
      <c r="R18" s="6"/>
      <c r="S18" s="6"/>
      <c r="T18" s="31"/>
      <c r="U18" s="3" t="s">
        <v>37</v>
      </c>
      <c r="V18" s="3"/>
      <c r="W18" s="3"/>
      <c r="X18" s="3"/>
      <c r="Y18" s="3"/>
      <c r="Z18" s="52"/>
      <c r="AA18" s="6" t="s">
        <v>38</v>
      </c>
      <c r="AB18" s="6"/>
      <c r="AC18" s="6"/>
      <c r="AD18" s="6"/>
      <c r="AE18" s="6"/>
      <c r="AF18" s="52"/>
      <c r="AG18" s="42"/>
      <c r="AH18" s="25"/>
    </row>
    <row r="19" spans="1:34" s="23" customFormat="1" ht="14.25" x14ac:dyDescent="0.2">
      <c r="A19" s="22"/>
      <c r="B19" s="28"/>
      <c r="C19" s="5"/>
      <c r="D19" s="5"/>
      <c r="E19" s="5"/>
      <c r="F19" s="5"/>
      <c r="G19" s="5"/>
      <c r="H19" s="28"/>
      <c r="I19" s="5" t="s">
        <v>39</v>
      </c>
      <c r="J19" s="5"/>
      <c r="K19" s="5"/>
      <c r="L19" s="5"/>
      <c r="M19" s="5"/>
      <c r="N19" s="28"/>
      <c r="O19" s="5" t="s">
        <v>39</v>
      </c>
      <c r="P19" s="5"/>
      <c r="Q19" s="5"/>
      <c r="R19" s="5"/>
      <c r="S19" s="5"/>
      <c r="T19" s="28"/>
      <c r="U19" s="43" t="s">
        <v>25</v>
      </c>
      <c r="V19" s="44"/>
      <c r="W19" s="44"/>
      <c r="X19" s="44"/>
      <c r="Y19" s="45"/>
      <c r="Z19" s="51"/>
      <c r="AA19" s="5"/>
      <c r="AB19" s="5"/>
      <c r="AC19" s="5"/>
      <c r="AD19" s="5"/>
      <c r="AE19" s="5"/>
      <c r="AF19" s="51"/>
      <c r="AG19" s="44"/>
      <c r="AH19" s="25"/>
    </row>
    <row r="20" spans="1:34" s="23" customFormat="1" ht="14.25" x14ac:dyDescent="0.2">
      <c r="A20" s="22"/>
      <c r="B20" s="28"/>
      <c r="C20" s="5" t="s">
        <v>40</v>
      </c>
      <c r="D20" s="5"/>
      <c r="E20" s="5"/>
      <c r="F20" s="5"/>
      <c r="G20" s="5"/>
      <c r="H20" s="28"/>
      <c r="I20" s="5" t="s">
        <v>27</v>
      </c>
      <c r="J20" s="5"/>
      <c r="K20" s="5"/>
      <c r="L20" s="5"/>
      <c r="M20" s="5"/>
      <c r="N20" s="28"/>
      <c r="O20" s="5" t="s">
        <v>5</v>
      </c>
      <c r="P20" s="5"/>
      <c r="Q20" s="5"/>
      <c r="R20" s="5"/>
      <c r="S20" s="5"/>
      <c r="T20" s="28"/>
      <c r="U20" s="5" t="s">
        <v>41</v>
      </c>
      <c r="V20" s="5"/>
      <c r="W20" s="5"/>
      <c r="X20" s="5"/>
      <c r="Y20" s="5"/>
      <c r="Z20" s="51"/>
      <c r="AA20" s="5" t="s">
        <v>42</v>
      </c>
      <c r="AB20" s="5"/>
      <c r="AC20" s="5"/>
      <c r="AD20" s="5"/>
      <c r="AE20" s="5"/>
      <c r="AF20" s="51"/>
      <c r="AG20" s="44"/>
      <c r="AH20" s="25"/>
    </row>
    <row r="21" spans="1:34" s="23" customFormat="1" ht="14.25" x14ac:dyDescent="0.2">
      <c r="A21" s="22"/>
      <c r="B21" s="28"/>
      <c r="C21" s="4" t="s">
        <v>30</v>
      </c>
      <c r="D21" s="4"/>
      <c r="E21" s="4"/>
      <c r="F21" s="4"/>
      <c r="G21" s="4"/>
      <c r="H21" s="28"/>
      <c r="I21" s="4" t="s">
        <v>32</v>
      </c>
      <c r="J21" s="4"/>
      <c r="K21" s="4"/>
      <c r="L21" s="4"/>
      <c r="M21" s="4"/>
      <c r="N21" s="28"/>
      <c r="O21" s="4" t="s">
        <v>32</v>
      </c>
      <c r="P21" s="4"/>
      <c r="Q21" s="4"/>
      <c r="R21" s="4"/>
      <c r="S21" s="4"/>
      <c r="T21" s="28"/>
      <c r="U21" s="4" t="s">
        <v>43</v>
      </c>
      <c r="V21" s="4"/>
      <c r="W21" s="4"/>
      <c r="X21" s="4"/>
      <c r="Y21" s="4"/>
      <c r="Z21" s="51"/>
      <c r="AA21" s="4" t="s">
        <v>33</v>
      </c>
      <c r="AB21" s="4"/>
      <c r="AC21" s="4"/>
      <c r="AD21" s="4"/>
      <c r="AE21" s="4"/>
      <c r="AF21" s="51"/>
      <c r="AG21" s="46"/>
      <c r="AH21" s="25"/>
    </row>
    <row r="22" spans="1:34" s="23" customFormat="1" ht="9.75" customHeight="1" x14ac:dyDescent="0.2">
      <c r="A22" s="22"/>
      <c r="B22" s="28"/>
      <c r="C22" s="47"/>
      <c r="D22" s="48"/>
      <c r="E22" s="48"/>
      <c r="F22" s="48"/>
      <c r="G22" s="47"/>
      <c r="H22" s="28"/>
      <c r="I22" s="49"/>
      <c r="J22" s="48"/>
      <c r="K22" s="48"/>
      <c r="L22" s="48"/>
      <c r="M22" s="50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51"/>
      <c r="AA22" s="26"/>
      <c r="AB22" s="26"/>
      <c r="AC22" s="26"/>
      <c r="AD22" s="26"/>
      <c r="AE22" s="26"/>
      <c r="AF22" s="51"/>
      <c r="AG22" s="35"/>
      <c r="AH22" s="25"/>
    </row>
    <row r="23" spans="1:34" s="23" customFormat="1" ht="14.25" x14ac:dyDescent="0.2">
      <c r="A23" s="22"/>
      <c r="B23" s="31"/>
      <c r="C23" s="6" t="s">
        <v>44</v>
      </c>
      <c r="D23" s="6"/>
      <c r="E23" s="6"/>
      <c r="F23" s="6"/>
      <c r="G23" s="6"/>
      <c r="H23" s="31"/>
      <c r="I23" s="6" t="s">
        <v>45</v>
      </c>
      <c r="J23" s="6"/>
      <c r="K23" s="6"/>
      <c r="L23" s="6"/>
      <c r="M23" s="6"/>
      <c r="N23" s="31"/>
      <c r="O23" s="6" t="s">
        <v>46</v>
      </c>
      <c r="P23" s="6"/>
      <c r="Q23" s="6"/>
      <c r="R23" s="6"/>
      <c r="S23" s="6"/>
      <c r="T23" s="31"/>
      <c r="U23" s="3" t="s">
        <v>47</v>
      </c>
      <c r="V23" s="3"/>
      <c r="W23" s="3"/>
      <c r="X23" s="3"/>
      <c r="Y23" s="3"/>
      <c r="Z23" s="52"/>
      <c r="AA23" s="6" t="s">
        <v>48</v>
      </c>
      <c r="AB23" s="6"/>
      <c r="AC23" s="6"/>
      <c r="AD23" s="6"/>
      <c r="AE23" s="6"/>
      <c r="AF23" s="52"/>
      <c r="AH23" s="25"/>
    </row>
    <row r="24" spans="1:34" s="23" customFormat="1" ht="14.25" x14ac:dyDescent="0.2">
      <c r="A24" s="22"/>
      <c r="B24" s="28"/>
      <c r="C24" s="5" t="s">
        <v>49</v>
      </c>
      <c r="D24" s="5"/>
      <c r="E24" s="5"/>
      <c r="F24" s="5"/>
      <c r="G24" s="5"/>
      <c r="H24" s="28"/>
      <c r="I24" s="5" t="s">
        <v>50</v>
      </c>
      <c r="J24" s="5"/>
      <c r="K24" s="5"/>
      <c r="L24" s="5"/>
      <c r="M24" s="5"/>
      <c r="N24" s="28"/>
      <c r="O24" s="5" t="s">
        <v>50</v>
      </c>
      <c r="P24" s="5"/>
      <c r="Q24" s="5"/>
      <c r="R24" s="5"/>
      <c r="S24" s="5"/>
      <c r="T24" s="28"/>
      <c r="U24" s="43" t="s">
        <v>25</v>
      </c>
      <c r="V24" s="44"/>
      <c r="W24" s="44"/>
      <c r="X24" s="44"/>
      <c r="Y24" s="45"/>
      <c r="Z24" s="51"/>
      <c r="AA24" s="5"/>
      <c r="AB24" s="5"/>
      <c r="AC24" s="5"/>
      <c r="AD24" s="5"/>
      <c r="AE24" s="5"/>
      <c r="AF24" s="51"/>
      <c r="AG24" s="44"/>
      <c r="AH24" s="25"/>
    </row>
    <row r="25" spans="1:34" s="23" customFormat="1" ht="14.25" x14ac:dyDescent="0.2">
      <c r="A25" s="22"/>
      <c r="B25" s="28"/>
      <c r="C25" s="5" t="s">
        <v>51</v>
      </c>
      <c r="D25" s="5"/>
      <c r="E25" s="5"/>
      <c r="F25" s="5"/>
      <c r="G25" s="5"/>
      <c r="H25" s="28"/>
      <c r="I25" s="5" t="s">
        <v>27</v>
      </c>
      <c r="J25" s="5"/>
      <c r="K25" s="5"/>
      <c r="L25" s="5"/>
      <c r="M25" s="5"/>
      <c r="N25" s="28"/>
      <c r="O25" s="5" t="s">
        <v>5</v>
      </c>
      <c r="P25" s="5"/>
      <c r="Q25" s="5"/>
      <c r="R25" s="5"/>
      <c r="S25" s="5"/>
      <c r="T25" s="28"/>
      <c r="U25" s="5" t="s">
        <v>52</v>
      </c>
      <c r="V25" s="5"/>
      <c r="W25" s="5"/>
      <c r="X25" s="5"/>
      <c r="Y25" s="5"/>
      <c r="Z25" s="51"/>
      <c r="AA25" s="5" t="s">
        <v>53</v>
      </c>
      <c r="AB25" s="5"/>
      <c r="AC25" s="5"/>
      <c r="AD25" s="5"/>
      <c r="AE25" s="5"/>
      <c r="AF25" s="51"/>
      <c r="AG25" s="44"/>
      <c r="AH25" s="25"/>
    </row>
    <row r="26" spans="1:34" s="23" customFormat="1" ht="14.25" x14ac:dyDescent="0.2">
      <c r="A26" s="22"/>
      <c r="B26" s="28"/>
      <c r="C26" s="4" t="s">
        <v>30</v>
      </c>
      <c r="D26" s="4"/>
      <c r="E26" s="4"/>
      <c r="F26" s="4"/>
      <c r="G26" s="4"/>
      <c r="H26" s="28"/>
      <c r="I26" s="4" t="s">
        <v>54</v>
      </c>
      <c r="J26" s="4"/>
      <c r="K26" s="4"/>
      <c r="L26" s="4"/>
      <c r="M26" s="4"/>
      <c r="N26" s="28"/>
      <c r="O26" s="4" t="s">
        <v>54</v>
      </c>
      <c r="P26" s="4"/>
      <c r="Q26" s="4"/>
      <c r="R26" s="4"/>
      <c r="S26" s="4"/>
      <c r="T26" s="28"/>
      <c r="U26" s="4" t="s">
        <v>55</v>
      </c>
      <c r="V26" s="4"/>
      <c r="W26" s="4"/>
      <c r="X26" s="4"/>
      <c r="Y26" s="4"/>
      <c r="Z26" s="51"/>
      <c r="AA26" s="4" t="s">
        <v>56</v>
      </c>
      <c r="AB26" s="4"/>
      <c r="AC26" s="4"/>
      <c r="AD26" s="4"/>
      <c r="AE26" s="4"/>
      <c r="AF26" s="51"/>
      <c r="AG26" s="44"/>
      <c r="AH26" s="25"/>
    </row>
    <row r="27" spans="1:34" s="23" customFormat="1" ht="9.75" customHeight="1" x14ac:dyDescent="0.2">
      <c r="A27" s="2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8"/>
      <c r="U27" s="28"/>
      <c r="V27" s="28"/>
      <c r="W27" s="28"/>
      <c r="X27" s="28"/>
      <c r="Y27" s="28"/>
      <c r="Z27" s="51"/>
      <c r="AA27" s="26"/>
      <c r="AB27" s="26"/>
      <c r="AC27" s="26"/>
      <c r="AD27" s="26"/>
      <c r="AE27" s="26"/>
      <c r="AF27" s="51"/>
      <c r="AG27" s="29"/>
      <c r="AH27" s="25"/>
    </row>
    <row r="28" spans="1:34" s="23" customFormat="1" ht="14.25" x14ac:dyDescent="0.2">
      <c r="A28" s="22"/>
      <c r="B28" s="26"/>
      <c r="C28" s="6" t="s">
        <v>57</v>
      </c>
      <c r="D28" s="6"/>
      <c r="E28" s="6"/>
      <c r="F28" s="6"/>
      <c r="G28" s="6"/>
      <c r="H28" s="26"/>
      <c r="I28" s="6" t="s">
        <v>58</v>
      </c>
      <c r="J28" s="6"/>
      <c r="K28" s="6"/>
      <c r="L28" s="6"/>
      <c r="M28" s="6"/>
      <c r="N28" s="26"/>
      <c r="O28" s="6" t="s">
        <v>59</v>
      </c>
      <c r="P28" s="6"/>
      <c r="Q28" s="6"/>
      <c r="R28" s="6"/>
      <c r="S28" s="6"/>
      <c r="T28" s="31"/>
      <c r="U28" s="2"/>
      <c r="V28" s="2"/>
      <c r="W28" s="2"/>
      <c r="X28" s="2"/>
      <c r="Y28" s="2"/>
      <c r="Z28" s="31"/>
      <c r="AA28" s="26"/>
      <c r="AB28" s="26"/>
      <c r="AC28" s="26"/>
      <c r="AD28" s="26"/>
      <c r="AE28" s="26"/>
      <c r="AF28" s="31"/>
      <c r="AG28" s="35"/>
      <c r="AH28" s="25"/>
    </row>
    <row r="29" spans="1:34" s="23" customFormat="1" ht="14.25" x14ac:dyDescent="0.2">
      <c r="A29" s="22"/>
      <c r="B29" s="28"/>
      <c r="C29" s="5" t="s">
        <v>60</v>
      </c>
      <c r="D29" s="5"/>
      <c r="E29" s="5"/>
      <c r="F29" s="5"/>
      <c r="G29" s="5"/>
      <c r="H29" s="28"/>
      <c r="I29" s="5"/>
      <c r="J29" s="5"/>
      <c r="K29" s="5"/>
      <c r="L29" s="5"/>
      <c r="M29" s="5"/>
      <c r="N29" s="28"/>
      <c r="O29" s="5"/>
      <c r="P29" s="5"/>
      <c r="Q29" s="5"/>
      <c r="R29" s="5"/>
      <c r="S29" s="5"/>
      <c r="T29" s="28"/>
      <c r="U29" s="2"/>
      <c r="V29" s="2"/>
      <c r="W29" s="2"/>
      <c r="X29" s="2"/>
      <c r="Y29" s="2"/>
      <c r="Z29" s="28"/>
      <c r="AA29" s="26"/>
      <c r="AB29" s="26"/>
      <c r="AC29" s="26"/>
      <c r="AD29" s="26"/>
      <c r="AE29" s="26"/>
      <c r="AF29" s="28"/>
      <c r="AG29" s="44"/>
      <c r="AH29" s="25"/>
    </row>
    <row r="30" spans="1:34" s="23" customFormat="1" ht="14.25" x14ac:dyDescent="0.2">
      <c r="A30" s="22"/>
      <c r="B30" s="26"/>
      <c r="C30" s="5" t="s">
        <v>61</v>
      </c>
      <c r="D30" s="5"/>
      <c r="E30" s="5"/>
      <c r="F30" s="5"/>
      <c r="G30" s="5"/>
      <c r="H30" s="26"/>
      <c r="I30" s="5" t="s">
        <v>62</v>
      </c>
      <c r="J30" s="5"/>
      <c r="K30" s="5"/>
      <c r="L30" s="5"/>
      <c r="M30" s="5"/>
      <c r="N30" s="26"/>
      <c r="O30" s="5" t="s">
        <v>63</v>
      </c>
      <c r="P30" s="5"/>
      <c r="Q30" s="5"/>
      <c r="R30" s="5"/>
      <c r="S30" s="5"/>
      <c r="T30" s="28"/>
      <c r="U30" s="2"/>
      <c r="V30" s="2"/>
      <c r="W30" s="2"/>
      <c r="X30" s="2"/>
      <c r="Y30" s="2"/>
      <c r="Z30" s="28"/>
      <c r="AA30" s="26"/>
      <c r="AB30" s="26"/>
      <c r="AC30" s="26"/>
      <c r="AD30" s="26"/>
      <c r="AE30" s="26"/>
      <c r="AF30" s="28"/>
      <c r="AG30" s="44"/>
      <c r="AH30" s="25"/>
    </row>
    <row r="31" spans="1:34" s="23" customFormat="1" ht="14.25" x14ac:dyDescent="0.2">
      <c r="A31" s="22"/>
      <c r="B31" s="26"/>
      <c r="C31" s="4" t="s">
        <v>30</v>
      </c>
      <c r="D31" s="4"/>
      <c r="E31" s="4"/>
      <c r="F31" s="4"/>
      <c r="G31" s="4"/>
      <c r="H31" s="26"/>
      <c r="I31" s="4" t="s">
        <v>55</v>
      </c>
      <c r="J31" s="4"/>
      <c r="K31" s="4"/>
      <c r="L31" s="4"/>
      <c r="M31" s="4"/>
      <c r="N31" s="26"/>
      <c r="O31" s="4" t="s">
        <v>55</v>
      </c>
      <c r="P31" s="4"/>
      <c r="Q31" s="4"/>
      <c r="R31" s="4"/>
      <c r="S31" s="4"/>
      <c r="T31" s="28"/>
      <c r="U31" s="2"/>
      <c r="V31" s="2"/>
      <c r="W31" s="2"/>
      <c r="X31" s="2"/>
      <c r="Y31" s="2"/>
      <c r="Z31" s="28"/>
      <c r="AA31" s="26"/>
      <c r="AB31" s="26"/>
      <c r="AC31" s="26"/>
      <c r="AD31" s="26"/>
      <c r="AE31" s="26"/>
      <c r="AF31" s="28"/>
      <c r="AG31" s="44"/>
      <c r="AH31" s="25"/>
    </row>
    <row r="32" spans="1:34" ht="9.7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53"/>
      <c r="O32" s="53"/>
      <c r="P32" s="53"/>
      <c r="Q32" s="53"/>
      <c r="R32" s="53"/>
      <c r="S32" s="53"/>
      <c r="T32" s="53"/>
      <c r="U32" s="2"/>
      <c r="V32" s="2"/>
      <c r="W32" s="2"/>
      <c r="X32" s="2"/>
      <c r="Y32" s="2"/>
      <c r="Z32" s="19"/>
      <c r="AA32" s="19"/>
      <c r="AB32" s="20"/>
      <c r="AC32" s="20"/>
      <c r="AD32" s="20"/>
      <c r="AE32" s="20"/>
      <c r="AF32" s="19"/>
    </row>
    <row r="33" spans="1:32" ht="15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" t="s">
        <v>64</v>
      </c>
      <c r="P33" s="1"/>
      <c r="Q33" s="1"/>
      <c r="R33" s="1"/>
      <c r="S33" s="1"/>
      <c r="T33" s="17"/>
      <c r="U33" s="437"/>
      <c r="V33" s="437"/>
      <c r="W33" s="437"/>
      <c r="X33" s="437"/>
      <c r="Y33" s="437"/>
      <c r="Z33" s="19"/>
      <c r="AA33" s="19"/>
      <c r="AB33" s="20"/>
      <c r="AC33" s="20"/>
      <c r="AD33" s="20"/>
      <c r="AE33" s="20"/>
      <c r="AF33" s="19"/>
    </row>
    <row r="34" spans="1:32" ht="17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5" t="s">
        <v>65</v>
      </c>
      <c r="P34" s="5"/>
      <c r="Q34" s="5"/>
      <c r="R34" s="5"/>
      <c r="S34" s="5"/>
      <c r="T34" s="17"/>
      <c r="U34" s="2"/>
      <c r="V34" s="2"/>
      <c r="W34" s="2"/>
      <c r="X34" s="2"/>
      <c r="Y34" s="2"/>
      <c r="Z34" s="19"/>
      <c r="AA34" s="19"/>
      <c r="AB34" s="20"/>
      <c r="AC34" s="20"/>
      <c r="AD34" s="20"/>
      <c r="AE34" s="20"/>
      <c r="AF34" s="19"/>
    </row>
    <row r="35" spans="1:32" ht="18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" t="s">
        <v>66</v>
      </c>
      <c r="P35" s="5"/>
      <c r="Q35" s="5"/>
      <c r="R35" s="5"/>
      <c r="S35" s="5"/>
      <c r="T35" s="17"/>
      <c r="U35" s="2"/>
      <c r="V35" s="2"/>
      <c r="W35" s="2"/>
      <c r="X35" s="2"/>
      <c r="Y35" s="2"/>
      <c r="Z35" s="19"/>
      <c r="AA35" s="19"/>
      <c r="AB35" s="20"/>
      <c r="AC35" s="20"/>
      <c r="AD35" s="20"/>
      <c r="AE35" s="20"/>
      <c r="AF35" s="17"/>
    </row>
    <row r="36" spans="1:32" ht="17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4" t="s">
        <v>67</v>
      </c>
      <c r="P36" s="4"/>
      <c r="Q36" s="4"/>
      <c r="R36" s="4"/>
      <c r="S36" s="4"/>
      <c r="T36" s="17"/>
      <c r="U36" s="438"/>
      <c r="V36" s="438"/>
      <c r="W36" s="438"/>
      <c r="X36" s="438"/>
      <c r="Y36" s="438"/>
      <c r="Z36" s="19"/>
      <c r="AA36" s="19"/>
      <c r="AB36" s="20"/>
      <c r="AC36" s="20"/>
      <c r="AD36" s="20"/>
      <c r="AE36" s="20"/>
      <c r="AF36" s="17"/>
    </row>
    <row r="37" spans="1:32" ht="9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39"/>
      <c r="V37" s="439"/>
      <c r="W37" s="439"/>
      <c r="X37" s="439"/>
      <c r="Y37" s="439"/>
      <c r="Z37" s="19"/>
      <c r="AA37" s="17"/>
      <c r="AB37" s="17"/>
      <c r="AC37" s="17"/>
      <c r="AD37" s="53"/>
      <c r="AE37" s="19"/>
      <c r="AF37" s="19"/>
    </row>
    <row r="38" spans="1:32" ht="9.75" customHeight="1" x14ac:dyDescent="0.2">
      <c r="A38" s="17"/>
      <c r="B38" s="17"/>
      <c r="C38" s="54"/>
      <c r="D38" s="55"/>
      <c r="E38" s="56"/>
      <c r="F38" s="56"/>
      <c r="G38" s="54"/>
      <c r="H38" s="57"/>
      <c r="I38" s="17"/>
      <c r="J38" s="17"/>
      <c r="K38" s="17"/>
      <c r="L38" s="17"/>
      <c r="M38" s="17"/>
      <c r="N38" s="17"/>
      <c r="O38" s="54"/>
      <c r="P38" s="55"/>
      <c r="Q38" s="56"/>
      <c r="R38" s="56"/>
      <c r="S38" s="54"/>
      <c r="T38" s="19"/>
      <c r="U38" s="439"/>
      <c r="V38" s="439"/>
      <c r="W38" s="439"/>
      <c r="X38" s="439"/>
      <c r="Y38" s="439"/>
      <c r="Z38" s="17"/>
      <c r="AA38" s="17"/>
      <c r="AB38" s="17"/>
      <c r="AC38" s="17"/>
      <c r="AD38" s="57"/>
      <c r="AE38" s="19"/>
      <c r="AF38" s="19"/>
    </row>
    <row r="39" spans="1:32" ht="9.75" customHeight="1" x14ac:dyDescent="0.2">
      <c r="A39" s="17"/>
      <c r="B39" s="17"/>
      <c r="C39" s="440"/>
      <c r="D39" s="440"/>
      <c r="E39" s="440"/>
      <c r="F39" s="440"/>
      <c r="G39" s="440"/>
      <c r="H39" s="53"/>
      <c r="I39" s="17"/>
      <c r="J39" s="17"/>
      <c r="K39" s="17"/>
      <c r="L39" s="17"/>
      <c r="M39" s="17"/>
      <c r="N39" s="17"/>
      <c r="O39" s="58"/>
      <c r="P39" s="58"/>
      <c r="Q39" s="58"/>
      <c r="R39" s="58"/>
      <c r="S39" s="58"/>
      <c r="T39" s="19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9"/>
      <c r="AF39" s="19"/>
    </row>
    <row r="40" spans="1:32" ht="9.75" customHeight="1" x14ac:dyDescent="0.2">
      <c r="A40" s="17"/>
      <c r="B40" s="17"/>
      <c r="C40" s="19"/>
      <c r="D40" s="19"/>
      <c r="E40" s="19"/>
      <c r="F40" s="19"/>
      <c r="G40" s="19"/>
      <c r="H40" s="53"/>
      <c r="I40" s="17"/>
      <c r="J40" s="17"/>
      <c r="K40" s="17"/>
      <c r="L40" s="17"/>
      <c r="M40" s="17"/>
      <c r="N40" s="17"/>
      <c r="O40" s="440"/>
      <c r="P40" s="440"/>
      <c r="Q40" s="440"/>
      <c r="R40" s="440"/>
      <c r="S40" s="440"/>
      <c r="T40" s="19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9"/>
      <c r="AF40" s="19"/>
    </row>
    <row r="41" spans="1:32" ht="9.75" customHeight="1" x14ac:dyDescent="0.2">
      <c r="A41" s="17"/>
      <c r="B41" s="17"/>
      <c r="C41" s="19"/>
      <c r="D41" s="19"/>
      <c r="E41" s="19"/>
      <c r="F41" s="19"/>
      <c r="G41" s="19"/>
      <c r="H41" s="53"/>
      <c r="I41" s="17"/>
      <c r="J41" s="17"/>
      <c r="K41" s="17"/>
      <c r="L41" s="17"/>
      <c r="M41" s="17"/>
      <c r="N41" s="17"/>
      <c r="O41" s="440"/>
      <c r="P41" s="440"/>
      <c r="Q41" s="440"/>
      <c r="R41" s="440"/>
      <c r="S41" s="440"/>
      <c r="T41" s="19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19"/>
      <c r="AF41" s="19"/>
    </row>
    <row r="42" spans="1:32" ht="9.75" customHeight="1" x14ac:dyDescent="0.2">
      <c r="A42" s="17"/>
      <c r="B42" s="17"/>
      <c r="C42" s="17"/>
      <c r="D42" s="17"/>
      <c r="E42" s="17"/>
      <c r="F42" s="17"/>
      <c r="G42" s="17"/>
      <c r="H42" s="53"/>
      <c r="I42" s="53"/>
      <c r="J42" s="53"/>
      <c r="K42" s="53"/>
      <c r="L42" s="53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53"/>
      <c r="AA42" s="53"/>
      <c r="AB42" s="53"/>
      <c r="AC42" s="53"/>
      <c r="AD42" s="53"/>
      <c r="AE42" s="19"/>
      <c r="AF42" s="19"/>
    </row>
    <row r="43" spans="1:32" x14ac:dyDescent="0.2">
      <c r="AE43" s="19"/>
      <c r="AF43" s="19"/>
    </row>
  </sheetData>
  <mergeCells count="99">
    <mergeCell ref="O40:S40"/>
    <mergeCell ref="O41:S41"/>
    <mergeCell ref="O36:S36"/>
    <mergeCell ref="U36:Y36"/>
    <mergeCell ref="U37:Y37"/>
    <mergeCell ref="U38:Y38"/>
    <mergeCell ref="C39:G39"/>
    <mergeCell ref="U32:Y32"/>
    <mergeCell ref="O33:S33"/>
    <mergeCell ref="U33:Y33"/>
    <mergeCell ref="O34:S34"/>
    <mergeCell ref="U34:Y35"/>
    <mergeCell ref="O35:S35"/>
    <mergeCell ref="C30:G30"/>
    <mergeCell ref="I30:M30"/>
    <mergeCell ref="O30:S30"/>
    <mergeCell ref="U30:Y31"/>
    <mergeCell ref="C31:G31"/>
    <mergeCell ref="I31:M31"/>
    <mergeCell ref="O31:S31"/>
    <mergeCell ref="C28:G28"/>
    <mergeCell ref="I28:M28"/>
    <mergeCell ref="O28:S28"/>
    <mergeCell ref="U28:Y29"/>
    <mergeCell ref="C29:G29"/>
    <mergeCell ref="I29:M29"/>
    <mergeCell ref="O29:S29"/>
    <mergeCell ref="C26:G26"/>
    <mergeCell ref="I26:M26"/>
    <mergeCell ref="O26:S26"/>
    <mergeCell ref="U26:Y26"/>
    <mergeCell ref="AA26:AE26"/>
    <mergeCell ref="C24:G24"/>
    <mergeCell ref="I24:M24"/>
    <mergeCell ref="O24:S24"/>
    <mergeCell ref="AA24:AE24"/>
    <mergeCell ref="C25:G25"/>
    <mergeCell ref="I25:M25"/>
    <mergeCell ref="O25:S25"/>
    <mergeCell ref="U25:Y25"/>
    <mergeCell ref="AA25:AE25"/>
    <mergeCell ref="C23:G23"/>
    <mergeCell ref="I23:M23"/>
    <mergeCell ref="O23:S23"/>
    <mergeCell ref="U23:Y23"/>
    <mergeCell ref="AA23:AE23"/>
    <mergeCell ref="C21:G21"/>
    <mergeCell ref="I21:M21"/>
    <mergeCell ref="O21:S21"/>
    <mergeCell ref="U21:Y21"/>
    <mergeCell ref="AA21:AE21"/>
    <mergeCell ref="C19:G19"/>
    <mergeCell ref="I19:M19"/>
    <mergeCell ref="O19:S19"/>
    <mergeCell ref="AA19:AE19"/>
    <mergeCell ref="C20:G20"/>
    <mergeCell ref="I20:M20"/>
    <mergeCell ref="O20:S20"/>
    <mergeCell ref="U20:Y20"/>
    <mergeCell ref="AA20:AE20"/>
    <mergeCell ref="C18:G18"/>
    <mergeCell ref="I18:M18"/>
    <mergeCell ref="O18:S18"/>
    <mergeCell ref="U18:Y18"/>
    <mergeCell ref="AA18:AE18"/>
    <mergeCell ref="C16:G16"/>
    <mergeCell ref="I16:M16"/>
    <mergeCell ref="O16:S16"/>
    <mergeCell ref="U16:Y16"/>
    <mergeCell ref="AA16:AE16"/>
    <mergeCell ref="C14:G14"/>
    <mergeCell ref="I14:M14"/>
    <mergeCell ref="O14:S14"/>
    <mergeCell ref="AA14:AE14"/>
    <mergeCell ref="C15:G15"/>
    <mergeCell ref="I15:M15"/>
    <mergeCell ref="O15:S15"/>
    <mergeCell ref="U15:Y15"/>
    <mergeCell ref="AA15:AE15"/>
    <mergeCell ref="H10:L10"/>
    <mergeCell ref="T10:X10"/>
    <mergeCell ref="Z10:AD10"/>
    <mergeCell ref="C13:G13"/>
    <mergeCell ref="I13:M13"/>
    <mergeCell ref="O13:S13"/>
    <mergeCell ref="U13:Y13"/>
    <mergeCell ref="AA13:AE13"/>
    <mergeCell ref="B9:F9"/>
    <mergeCell ref="H9:L9"/>
    <mergeCell ref="N9:R9"/>
    <mergeCell ref="T9:X9"/>
    <mergeCell ref="Z9:AD9"/>
    <mergeCell ref="B3:AF3"/>
    <mergeCell ref="B4:AF4"/>
    <mergeCell ref="B8:E8"/>
    <mergeCell ref="H8:K8"/>
    <mergeCell ref="N8:Q8"/>
    <mergeCell ref="W8:X8"/>
    <mergeCell ref="AC8:AD8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tabSelected="1" zoomScaleNormal="100" workbookViewId="0">
      <selection activeCell="AJ20" sqref="AJ20"/>
    </sheetView>
  </sheetViews>
  <sheetFormatPr defaultRowHeight="12.75" x14ac:dyDescent="0.2"/>
  <cols>
    <col min="1" max="1" width="3.42578125" customWidth="1"/>
    <col min="2" max="2" width="3.28515625" customWidth="1"/>
    <col min="3" max="6" width="4.140625" customWidth="1"/>
    <col min="7" max="7" width="4" customWidth="1"/>
    <col min="8" max="9" width="3.7109375" customWidth="1"/>
    <col min="10" max="10" width="4" customWidth="1"/>
    <col min="11" max="11" width="3.7109375" customWidth="1"/>
    <col min="12" max="12" width="4.140625" customWidth="1"/>
    <col min="13" max="13" width="4" customWidth="1"/>
    <col min="14" max="14" width="4.5703125" customWidth="1"/>
    <col min="15" max="15" width="4.7109375" customWidth="1"/>
    <col min="16" max="16" width="4.5703125" customWidth="1"/>
    <col min="17" max="17" width="4.28515625" customWidth="1"/>
    <col min="18" max="18" width="4.85546875" customWidth="1"/>
    <col min="19" max="19" width="6" customWidth="1"/>
    <col min="20" max="20" width="3.7109375" customWidth="1"/>
    <col min="21" max="21" width="4.140625" customWidth="1"/>
    <col min="22" max="22" width="4.28515625" customWidth="1"/>
    <col min="23" max="23" width="4.5703125" customWidth="1"/>
    <col min="24" max="24" width="4.140625" customWidth="1"/>
    <col min="25" max="25" width="4.42578125" customWidth="1"/>
    <col min="26" max="26" width="3.7109375" customWidth="1"/>
    <col min="27" max="27" width="4.140625" customWidth="1"/>
    <col min="28" max="28" width="4.42578125" customWidth="1"/>
    <col min="29" max="29" width="4" customWidth="1"/>
    <col min="30" max="30" width="4.28515625" customWidth="1"/>
    <col min="31" max="31" width="4" style="15" customWidth="1"/>
    <col min="32" max="32" width="3.7109375" style="15" customWidth="1"/>
    <col min="33" max="33" width="2.140625" style="16" customWidth="1"/>
    <col min="34" max="34" width="2.140625" customWidth="1"/>
    <col min="35" max="35" width="8.85546875" customWidth="1"/>
    <col min="36" max="36" width="11.7109375" customWidth="1"/>
    <col min="37" max="38" width="8.85546875" customWidth="1"/>
    <col min="39" max="39" width="6" customWidth="1"/>
    <col min="40" max="40" width="8.85546875" customWidth="1"/>
    <col min="41" max="41" width="15.85546875" customWidth="1"/>
    <col min="42" max="1025" width="8.85546875" customWidth="1"/>
  </cols>
  <sheetData>
    <row r="1" spans="1:42" ht="9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8"/>
      <c r="AB1" s="18"/>
      <c r="AC1" s="18"/>
      <c r="AD1" s="17"/>
      <c r="AE1" s="19"/>
      <c r="AF1" s="19"/>
      <c r="AG1" s="20"/>
      <c r="AH1" s="17"/>
    </row>
    <row r="2" spans="1:42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  <c r="AA2" s="18"/>
      <c r="AB2" s="18"/>
      <c r="AC2" s="18"/>
      <c r="AD2" s="17"/>
      <c r="AE2" s="19"/>
      <c r="AF2" s="19"/>
      <c r="AG2" s="20"/>
      <c r="AH2" s="17"/>
    </row>
    <row r="3" spans="1:42" s="23" customFormat="1" ht="14.25" x14ac:dyDescent="0.2">
      <c r="A3" s="17"/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1"/>
      <c r="AH3" s="22"/>
    </row>
    <row r="4" spans="1:42" s="23" customFormat="1" ht="15" customHeight="1" x14ac:dyDescent="0.2">
      <c r="A4" s="17"/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21"/>
      <c r="AH4" s="22"/>
    </row>
    <row r="5" spans="1:42" s="23" customFormat="1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24"/>
      <c r="AA5" s="24"/>
      <c r="AB5" s="24"/>
      <c r="AC5" s="24"/>
      <c r="AD5" s="22"/>
      <c r="AE5" s="25"/>
      <c r="AF5" s="25"/>
      <c r="AG5" s="21"/>
      <c r="AH5" s="59"/>
      <c r="AI5" s="60" t="s">
        <v>68</v>
      </c>
      <c r="AJ5" s="61">
        <f ca="1">TODAY()</f>
        <v>43564</v>
      </c>
      <c r="AK5" s="62"/>
      <c r="AL5" s="62"/>
      <c r="AM5" s="62"/>
      <c r="AN5" s="62"/>
      <c r="AO5" s="62"/>
      <c r="AP5" s="62"/>
    </row>
    <row r="6" spans="1:42" s="23" customFormat="1" ht="6" customHeight="1" x14ac:dyDescent="0.2">
      <c r="A6" s="22"/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6"/>
      <c r="AE6" s="27"/>
      <c r="AF6" s="25"/>
      <c r="AG6" s="21"/>
      <c r="AH6" s="59"/>
      <c r="AI6" s="59"/>
      <c r="AJ6" s="59"/>
      <c r="AK6" s="59"/>
      <c r="AL6" s="59"/>
      <c r="AM6" s="59"/>
      <c r="AN6" s="63"/>
      <c r="AO6" s="63"/>
      <c r="AP6" s="63"/>
    </row>
    <row r="7" spans="1:42" s="23" customFormat="1" ht="14.25" customHeight="1" x14ac:dyDescent="0.2">
      <c r="A7" s="22"/>
      <c r="B7" s="26"/>
      <c r="C7" s="26"/>
      <c r="D7" s="26"/>
      <c r="E7" s="26"/>
      <c r="F7" s="26"/>
      <c r="G7" s="2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7"/>
      <c r="AA7" s="27"/>
      <c r="AB7" s="29"/>
      <c r="AC7" s="29"/>
      <c r="AD7" s="29"/>
      <c r="AE7" s="29"/>
      <c r="AF7" s="25"/>
      <c r="AG7" s="22"/>
      <c r="AH7" s="63"/>
      <c r="AI7" s="64">
        <v>121</v>
      </c>
      <c r="AJ7" s="65"/>
      <c r="AK7" s="441" t="s">
        <v>69</v>
      </c>
      <c r="AL7" s="441"/>
      <c r="AM7" s="441"/>
    </row>
    <row r="8" spans="1:42" s="23" customFormat="1" ht="18" customHeight="1" x14ac:dyDescent="0.2">
      <c r="A8" s="22"/>
      <c r="B8" s="22"/>
      <c r="C8" s="12" t="s">
        <v>2</v>
      </c>
      <c r="D8" s="12"/>
      <c r="E8" s="12"/>
      <c r="F8" s="12"/>
      <c r="G8" s="30" t="s">
        <v>3</v>
      </c>
      <c r="H8" s="31"/>
      <c r="I8" s="11" t="s">
        <v>4</v>
      </c>
      <c r="J8" s="11"/>
      <c r="K8" s="11"/>
      <c r="L8" s="11"/>
      <c r="M8" s="32" t="s">
        <v>3</v>
      </c>
      <c r="N8" s="31"/>
      <c r="O8" s="11" t="s">
        <v>5</v>
      </c>
      <c r="P8" s="11"/>
      <c r="Q8" s="11"/>
      <c r="R8" s="10" t="s">
        <v>70</v>
      </c>
      <c r="S8" s="10"/>
      <c r="T8" s="31"/>
      <c r="U8" s="33"/>
      <c r="V8" s="34"/>
      <c r="W8" s="34"/>
      <c r="X8" s="10" t="s">
        <v>7</v>
      </c>
      <c r="Y8" s="10"/>
      <c r="Z8" s="31"/>
      <c r="AA8" s="33"/>
      <c r="AB8" s="34"/>
      <c r="AC8" s="34"/>
      <c r="AD8" s="10" t="s">
        <v>8</v>
      </c>
      <c r="AE8" s="10"/>
      <c r="AF8" s="31"/>
      <c r="AG8" s="35"/>
      <c r="AH8" s="31"/>
      <c r="AI8" s="66">
        <v>19</v>
      </c>
      <c r="AJ8" s="67"/>
      <c r="AK8" s="442" t="s">
        <v>71</v>
      </c>
      <c r="AL8" s="442"/>
      <c r="AM8" s="442"/>
    </row>
    <row r="9" spans="1:42" s="23" customFormat="1" ht="23.25" customHeight="1" x14ac:dyDescent="0.2">
      <c r="A9" s="22"/>
      <c r="B9" s="22"/>
      <c r="C9" s="9" t="s">
        <v>9</v>
      </c>
      <c r="D9" s="9"/>
      <c r="E9" s="9"/>
      <c r="F9" s="9"/>
      <c r="G9" s="9"/>
      <c r="H9" s="31"/>
      <c r="I9" s="9" t="s">
        <v>10</v>
      </c>
      <c r="J9" s="9"/>
      <c r="K9" s="9"/>
      <c r="L9" s="9"/>
      <c r="M9" s="9"/>
      <c r="N9" s="31"/>
      <c r="O9" s="9" t="s">
        <v>11</v>
      </c>
      <c r="P9" s="9"/>
      <c r="Q9" s="9"/>
      <c r="R9" s="9"/>
      <c r="S9" s="9"/>
      <c r="T9" s="31"/>
      <c r="U9" s="9" t="s">
        <v>12</v>
      </c>
      <c r="V9" s="9"/>
      <c r="W9" s="9"/>
      <c r="X9" s="9"/>
      <c r="Y9" s="9"/>
      <c r="Z9" s="31"/>
      <c r="AA9" s="8" t="s">
        <v>13</v>
      </c>
      <c r="AB9" s="8"/>
      <c r="AC9" s="8"/>
      <c r="AD9" s="8"/>
      <c r="AE9" s="8"/>
      <c r="AF9" s="31"/>
      <c r="AG9" s="36"/>
      <c r="AH9" s="31"/>
      <c r="AI9" s="66">
        <v>2</v>
      </c>
      <c r="AJ9" s="68"/>
      <c r="AK9" s="442" t="s">
        <v>72</v>
      </c>
      <c r="AL9" s="442"/>
      <c r="AM9" s="442"/>
    </row>
    <row r="10" spans="1:42" s="23" customFormat="1" ht="9.75" customHeight="1" x14ac:dyDescent="0.2">
      <c r="A10" s="22"/>
      <c r="B10" s="22"/>
      <c r="C10" s="37"/>
      <c r="D10" s="38"/>
      <c r="E10" s="38"/>
      <c r="F10" s="38"/>
      <c r="G10" s="39"/>
      <c r="H10" s="31"/>
      <c r="I10" s="7"/>
      <c r="J10" s="7"/>
      <c r="K10" s="7"/>
      <c r="L10" s="7"/>
      <c r="M10" s="7"/>
      <c r="N10" s="31"/>
      <c r="O10" s="37"/>
      <c r="P10" s="38"/>
      <c r="Q10" s="38"/>
      <c r="R10" s="38"/>
      <c r="S10" s="39"/>
      <c r="T10" s="31"/>
      <c r="U10" s="7"/>
      <c r="V10" s="7"/>
      <c r="W10" s="7"/>
      <c r="X10" s="7"/>
      <c r="Y10" s="7"/>
      <c r="Z10" s="31"/>
      <c r="AA10" s="7"/>
      <c r="AB10" s="7"/>
      <c r="AC10" s="7"/>
      <c r="AD10" s="7"/>
      <c r="AE10" s="7"/>
      <c r="AF10" s="31"/>
      <c r="AG10" s="40"/>
      <c r="AH10" s="31"/>
      <c r="AI10" s="66">
        <v>0</v>
      </c>
      <c r="AJ10" s="69"/>
      <c r="AK10" s="442" t="s">
        <v>73</v>
      </c>
      <c r="AL10" s="442"/>
      <c r="AM10" s="442"/>
    </row>
    <row r="11" spans="1:42" s="23" customFormat="1" ht="9.75" customHeight="1" x14ac:dyDescent="0.2">
      <c r="A11" s="2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63"/>
      <c r="AI11" s="66">
        <v>36</v>
      </c>
      <c r="AJ11" s="70"/>
      <c r="AK11" s="442" t="s">
        <v>74</v>
      </c>
      <c r="AL11" s="442"/>
      <c r="AM11" s="442"/>
    </row>
    <row r="12" spans="1:42" s="23" customFormat="1" ht="9.75" customHeight="1" x14ac:dyDescent="0.2">
      <c r="A12" s="22"/>
      <c r="B12" s="28"/>
      <c r="C12" s="443" t="s">
        <v>26</v>
      </c>
      <c r="D12" s="443"/>
      <c r="E12" s="443"/>
      <c r="F12" s="443"/>
      <c r="G12" s="443"/>
      <c r="H12" s="31"/>
      <c r="I12" s="444" t="s">
        <v>75</v>
      </c>
      <c r="J12" s="444"/>
      <c r="K12" s="444"/>
      <c r="L12" s="444"/>
      <c r="M12" s="444"/>
      <c r="N12" s="31"/>
      <c r="O12" s="444" t="s">
        <v>76</v>
      </c>
      <c r="P12" s="444"/>
      <c r="Q12" s="444"/>
      <c r="R12" s="444"/>
      <c r="S12" s="444"/>
      <c r="T12" s="31"/>
      <c r="U12" s="444" t="s">
        <v>28</v>
      </c>
      <c r="V12" s="444"/>
      <c r="W12" s="444"/>
      <c r="X12" s="444"/>
      <c r="Y12" s="444"/>
      <c r="Z12" s="31"/>
      <c r="AA12" s="444" t="s">
        <v>29</v>
      </c>
      <c r="AB12" s="444"/>
      <c r="AC12" s="444"/>
      <c r="AD12" s="444"/>
      <c r="AE12" s="444"/>
      <c r="AF12" s="28"/>
      <c r="AG12" s="41"/>
      <c r="AH12" s="63"/>
      <c r="AI12" s="66">
        <v>1</v>
      </c>
      <c r="AJ12" s="71"/>
      <c r="AK12" s="442" t="s">
        <v>77</v>
      </c>
      <c r="AL12" s="442"/>
      <c r="AM12" s="442"/>
    </row>
    <row r="13" spans="1:42" s="23" customFormat="1" ht="14.25" x14ac:dyDescent="0.2">
      <c r="A13" s="22"/>
      <c r="B13" s="31"/>
      <c r="C13" s="445">
        <v>1.1000000000000001</v>
      </c>
      <c r="D13" s="445"/>
      <c r="E13" s="445"/>
      <c r="F13" s="445"/>
      <c r="G13" s="445"/>
      <c r="H13" s="31"/>
      <c r="I13" s="445">
        <v>1.5</v>
      </c>
      <c r="J13" s="445"/>
      <c r="K13" s="445"/>
      <c r="L13" s="445"/>
      <c r="M13" s="445"/>
      <c r="N13" s="31"/>
      <c r="O13" s="446">
        <v>2.1</v>
      </c>
      <c r="P13" s="446"/>
      <c r="Q13" s="446"/>
      <c r="R13" s="446"/>
      <c r="S13" s="446"/>
      <c r="T13" s="31"/>
      <c r="U13" s="447">
        <v>3.2</v>
      </c>
      <c r="V13" s="447"/>
      <c r="W13" s="447"/>
      <c r="X13" s="447"/>
      <c r="Y13" s="447"/>
      <c r="Z13" s="31"/>
      <c r="AA13" s="448">
        <v>4.0999999999999996</v>
      </c>
      <c r="AB13" s="448"/>
      <c r="AC13" s="448"/>
      <c r="AD13" s="448"/>
      <c r="AE13" s="448"/>
      <c r="AF13" s="31"/>
      <c r="AG13" s="42"/>
      <c r="AH13" s="63"/>
      <c r="AI13" s="66">
        <v>2</v>
      </c>
      <c r="AJ13" s="72"/>
      <c r="AK13" s="442" t="s">
        <v>78</v>
      </c>
      <c r="AL13" s="442"/>
      <c r="AM13" s="442"/>
    </row>
    <row r="14" spans="1:42" s="23" customFormat="1" ht="10.5" customHeight="1" x14ac:dyDescent="0.2">
      <c r="A14" s="22"/>
      <c r="B14" s="28"/>
      <c r="C14" s="73" t="str">
        <f>CONCATENATE($C$13,".",1)</f>
        <v>1.1.1</v>
      </c>
      <c r="D14" s="73" t="str">
        <f>CONCATENATE($C$13,".",2)</f>
        <v>1.1.2</v>
      </c>
      <c r="E14" s="73" t="str">
        <f>CONCATENATE($C$13,".",3)</f>
        <v>1.1.3</v>
      </c>
      <c r="F14" s="73" t="str">
        <f>CONCATENATE($C$13,".",4)</f>
        <v>1.1.4</v>
      </c>
      <c r="G14" s="73" t="str">
        <f>CONCATENATE($C$13,".",5)</f>
        <v>1.1.5</v>
      </c>
      <c r="H14" s="28"/>
      <c r="I14" s="73" t="str">
        <f>CONCATENATE($I$13,".",1)</f>
        <v>1.5.1</v>
      </c>
      <c r="J14" s="73" t="str">
        <f>CONCATENATE($I$13,".",2)</f>
        <v>1.5.2</v>
      </c>
      <c r="K14" s="67" t="str">
        <f>CONCATENATE($I$13,".",3)</f>
        <v>1.5.3</v>
      </c>
      <c r="L14" s="67" t="str">
        <f>CONCATENATE($I$13,".",4)</f>
        <v>1.5.4</v>
      </c>
      <c r="M14" s="73" t="str">
        <f>CONCATENATE($I$13,".",5)</f>
        <v>1.5.5</v>
      </c>
      <c r="N14" s="28"/>
      <c r="O14" s="73" t="str">
        <f>CONCATENATE($O$13,".",1)</f>
        <v>2.1.1</v>
      </c>
      <c r="P14" s="67" t="str">
        <f>CONCATENATE($O$13,".",2)</f>
        <v>2.1.2</v>
      </c>
      <c r="Q14" s="65" t="str">
        <f>CONCATENATE($O$13,".",3)</f>
        <v>2.1.3</v>
      </c>
      <c r="R14" s="67" t="str">
        <f>CONCATENATE($O$13,".",4)</f>
        <v>2.1.4</v>
      </c>
      <c r="S14" s="73" t="str">
        <f>CONCATENATE($O$13,".",5)</f>
        <v>2.1.5</v>
      </c>
      <c r="T14" s="28"/>
      <c r="U14" s="73" t="str">
        <f>CONCATENATE($U$13,".",1)</f>
        <v>3.2.1</v>
      </c>
      <c r="V14" s="74" t="str">
        <f>CONCATENATE($U$13,".",2)</f>
        <v>3.2.2</v>
      </c>
      <c r="W14" s="74" t="str">
        <f>CONCATENATE($U$13,".",3)</f>
        <v>3.2.3</v>
      </c>
      <c r="X14" s="73" t="str">
        <f>CONCATENATE($U$13,".",4)</f>
        <v>3.2.4</v>
      </c>
      <c r="Y14" s="73" t="str">
        <f>CONCATENATE($U$13,".",5)</f>
        <v>3.2.5</v>
      </c>
      <c r="Z14" s="28"/>
      <c r="AA14" s="70" t="str">
        <f>CONCATENATE($AA$13,".",1)</f>
        <v>4.1.1</v>
      </c>
      <c r="AB14" s="70" t="str">
        <f>CONCATENATE($AA$13,".",2)</f>
        <v>4.1.2</v>
      </c>
      <c r="AC14" s="70" t="str">
        <f>CONCATENATE($AA$13,".",3)</f>
        <v>4.1.3</v>
      </c>
      <c r="AD14" s="70" t="str">
        <f>CONCATENATE($AA$13,".",4)</f>
        <v>4.1.4</v>
      </c>
      <c r="AE14" s="70" t="str">
        <f>CONCATENATE($AA$13,".",5)</f>
        <v>4.1.5</v>
      </c>
      <c r="AF14" s="28"/>
      <c r="AG14" s="44"/>
      <c r="AH14" s="63"/>
      <c r="AI14" s="66">
        <v>32</v>
      </c>
      <c r="AJ14" s="74"/>
      <c r="AK14" s="442" t="s">
        <v>79</v>
      </c>
      <c r="AL14" s="442"/>
      <c r="AM14" s="442"/>
    </row>
    <row r="15" spans="1:42" s="23" customFormat="1" ht="9.75" customHeight="1" x14ac:dyDescent="0.2">
      <c r="A15" s="22"/>
      <c r="B15" s="28"/>
      <c r="C15" s="73" t="str">
        <f>CONCATENATE($C$13,".",6)</f>
        <v>1.1.6</v>
      </c>
      <c r="D15" s="65" t="str">
        <f>CONCATENATE($C$13,".",7)</f>
        <v>1.1.7</v>
      </c>
      <c r="E15" s="70" t="str">
        <f>CONCATENATE($C$13,".",8)</f>
        <v>1.1.8</v>
      </c>
      <c r="F15" s="70" t="str">
        <f>CONCATENATE($C$13,".",9)</f>
        <v>1.1.9</v>
      </c>
      <c r="G15" s="70" t="str">
        <f>CONCATENATE($C$13,".",10)</f>
        <v>1.1.10</v>
      </c>
      <c r="H15" s="28"/>
      <c r="I15" s="70" t="str">
        <f>CONCATENATE($I$13,".",6)</f>
        <v>1.5.6</v>
      </c>
      <c r="J15" s="70" t="str">
        <f>CONCATENATE($I$13,".",7)</f>
        <v>1.5.7</v>
      </c>
      <c r="K15" s="74" t="str">
        <f>CONCATENATE($I$13,".",8)</f>
        <v>1.5.8</v>
      </c>
      <c r="L15" s="74" t="str">
        <f>CONCATENATE($I$13,".",9)</f>
        <v>1.5.9</v>
      </c>
      <c r="M15" s="46"/>
      <c r="N15" s="28"/>
      <c r="O15" s="73" t="str">
        <f>CONCATENATE($O$13,".",6)</f>
        <v>2.1.6</v>
      </c>
      <c r="P15" s="73" t="str">
        <f>CONCATENATE($O$13,".",7)</f>
        <v>2.1.7</v>
      </c>
      <c r="Q15" s="73" t="str">
        <f>CONCATENATE($O$13,".",8)</f>
        <v>2.1.8</v>
      </c>
      <c r="R15" s="46"/>
      <c r="S15" s="46"/>
      <c r="T15" s="28"/>
      <c r="U15" s="73" t="str">
        <f>CONCATENATE($U$13,".",6)</f>
        <v>3.2.6</v>
      </c>
      <c r="V15" s="65" t="str">
        <f>CONCATENATE($U$13,".",7)</f>
        <v>3.2.7</v>
      </c>
      <c r="W15" s="70" t="str">
        <f>CONCATENATE($U$13,".",8)</f>
        <v>3.2.8</v>
      </c>
      <c r="X15" s="70" t="str">
        <f>CONCATENATE($U$13,".",9)</f>
        <v>3.2.9</v>
      </c>
      <c r="Y15" s="70" t="str">
        <f>CONCATENATE($U$13,".",10)</f>
        <v>3.2.10</v>
      </c>
      <c r="Z15" s="28"/>
      <c r="AA15" s="73" t="str">
        <f>CONCATENATE($AA$13,".",6)</f>
        <v>4.1.6</v>
      </c>
      <c r="AB15" s="70" t="str">
        <f>CONCATENATE($AA$13,".",7)</f>
        <v>4.1.7</v>
      </c>
      <c r="AC15" s="70" t="str">
        <f>CONCATENATE($AA$13,".",8)</f>
        <v>4.1.8</v>
      </c>
      <c r="AD15" s="70" t="str">
        <f>CONCATENATE($AA$13,".",9)</f>
        <v>4.1.9</v>
      </c>
      <c r="AE15" s="70" t="str">
        <f>CONCATENATE($AA$13,".",10)</f>
        <v>4.1.10</v>
      </c>
      <c r="AF15" s="28"/>
      <c r="AG15" s="44"/>
      <c r="AH15" s="63"/>
      <c r="AI15" s="66">
        <v>3</v>
      </c>
      <c r="AJ15" s="75"/>
      <c r="AK15" s="442" t="s">
        <v>80</v>
      </c>
      <c r="AL15" s="442"/>
      <c r="AM15" s="442"/>
    </row>
    <row r="16" spans="1:42" s="23" customFormat="1" ht="10.5" customHeight="1" x14ac:dyDescent="0.2">
      <c r="A16" s="22"/>
      <c r="B16" s="28"/>
      <c r="C16" s="74" t="str">
        <f>CONCATENATE($C$13,".",11)</f>
        <v>1.1.11</v>
      </c>
      <c r="D16" s="74" t="str">
        <f>CONCATENATE($C$13,".",12)</f>
        <v>1.1.12</v>
      </c>
      <c r="E16" s="74" t="str">
        <f>CONCATENATE($C$13,".",13)</f>
        <v>1.1.13</v>
      </c>
      <c r="F16" s="46"/>
      <c r="G16" s="46"/>
      <c r="H16" s="28"/>
      <c r="I16" s="76"/>
      <c r="J16" s="46"/>
      <c r="K16" s="46"/>
      <c r="L16" s="46"/>
      <c r="M16" s="46"/>
      <c r="N16" s="28"/>
      <c r="O16" s="46"/>
      <c r="P16" s="46"/>
      <c r="Q16" s="46"/>
      <c r="R16" s="46"/>
      <c r="S16" s="46"/>
      <c r="T16" s="28"/>
      <c r="U16" s="70" t="str">
        <f>CONCATENATE($U$13,".",11)</f>
        <v>3.2.11</v>
      </c>
      <c r="V16" s="72" t="str">
        <f>CONCATENATE($U$13,".",12)</f>
        <v>3.2.12</v>
      </c>
      <c r="W16" s="46"/>
      <c r="X16" s="46"/>
      <c r="Y16" s="46"/>
      <c r="Z16" s="28"/>
      <c r="AA16" s="70" t="str">
        <f>CONCATENATE($AA$13,".",11)</f>
        <v>4.1.11</v>
      </c>
      <c r="AB16" s="74" t="str">
        <f>CONCATENATE($AA$13,".",12)</f>
        <v>4.1.12</v>
      </c>
      <c r="AC16" s="46"/>
      <c r="AD16" s="46"/>
      <c r="AE16" s="46"/>
      <c r="AF16" s="28"/>
      <c r="AG16" s="46"/>
      <c r="AH16" s="63"/>
      <c r="AI16" s="77"/>
      <c r="AJ16" s="78"/>
      <c r="AK16" s="449" t="s">
        <v>81</v>
      </c>
      <c r="AL16" s="449"/>
      <c r="AM16" s="449"/>
    </row>
    <row r="17" spans="1:41" s="23" customFormat="1" ht="12" customHeight="1" x14ac:dyDescent="0.2">
      <c r="A17" s="22"/>
      <c r="B17" s="28"/>
      <c r="C17" s="46"/>
      <c r="D17" s="46"/>
      <c r="E17" s="46"/>
      <c r="F17" s="46"/>
      <c r="G17" s="46"/>
      <c r="H17" s="28"/>
      <c r="I17" s="46"/>
      <c r="J17" s="46"/>
      <c r="K17" s="46"/>
      <c r="L17" s="46"/>
      <c r="M17" s="46"/>
      <c r="N17" s="28"/>
      <c r="O17" s="46"/>
      <c r="P17" s="46"/>
      <c r="Q17" s="46"/>
      <c r="R17" s="46"/>
      <c r="S17" s="46"/>
      <c r="T17" s="28"/>
      <c r="U17" s="46"/>
      <c r="V17" s="46"/>
      <c r="W17" s="46"/>
      <c r="X17" s="46"/>
      <c r="Y17" s="46"/>
      <c r="Z17" s="28"/>
      <c r="AA17" s="46"/>
      <c r="AB17" s="46"/>
      <c r="AC17" s="46"/>
      <c r="AD17" s="46"/>
      <c r="AE17" s="46"/>
      <c r="AF17" s="28"/>
      <c r="AG17" s="46"/>
      <c r="AH17" s="63"/>
      <c r="AI17" s="79">
        <f>SUM(AI7:AI16)</f>
        <v>216</v>
      </c>
      <c r="AJ17" s="80"/>
      <c r="AK17" s="450" t="s">
        <v>82</v>
      </c>
      <c r="AL17" s="450"/>
      <c r="AM17" s="450"/>
      <c r="AO17" s="23">
        <v>216</v>
      </c>
    </row>
    <row r="18" spans="1:41" s="23" customFormat="1" ht="11.25" customHeight="1" x14ac:dyDescent="0.2">
      <c r="A18" s="22"/>
      <c r="B18" s="28"/>
      <c r="C18" s="46"/>
      <c r="D18" s="46"/>
      <c r="E18" s="46"/>
      <c r="F18" s="46"/>
      <c r="G18" s="46"/>
      <c r="H18" s="28"/>
      <c r="I18" s="46"/>
      <c r="J18" s="46"/>
      <c r="K18" s="46"/>
      <c r="L18" s="46"/>
      <c r="M18" s="46"/>
      <c r="N18" s="28"/>
      <c r="O18" s="46"/>
      <c r="P18" s="46"/>
      <c r="Q18" s="46"/>
      <c r="R18" s="46"/>
      <c r="S18" s="46"/>
      <c r="T18" s="28"/>
      <c r="U18" s="46"/>
      <c r="V18" s="46"/>
      <c r="W18" s="46"/>
      <c r="X18" s="46"/>
      <c r="Y18" s="46"/>
      <c r="Z18" s="28"/>
      <c r="AA18" s="46"/>
      <c r="AB18" s="46"/>
      <c r="AC18" s="46"/>
      <c r="AD18" s="46"/>
      <c r="AE18" s="46"/>
      <c r="AF18" s="28"/>
      <c r="AG18" s="46"/>
      <c r="AH18" s="25"/>
    </row>
    <row r="19" spans="1:41" s="23" customFormat="1" ht="14.25" x14ac:dyDescent="0.2">
      <c r="A19" s="22"/>
      <c r="B19" s="28"/>
      <c r="C19" s="46"/>
      <c r="D19" s="46"/>
      <c r="E19" s="46"/>
      <c r="F19" s="46"/>
      <c r="G19" s="46"/>
      <c r="H19" s="28"/>
      <c r="I19" s="46"/>
      <c r="J19" s="46"/>
      <c r="K19" s="46"/>
      <c r="L19" s="46"/>
      <c r="M19" s="46"/>
      <c r="N19" s="28"/>
      <c r="O19" s="46"/>
      <c r="P19" s="46"/>
      <c r="Q19" s="46"/>
      <c r="R19" s="46"/>
      <c r="S19" s="46"/>
      <c r="T19" s="28"/>
      <c r="U19" s="46"/>
      <c r="V19" s="46"/>
      <c r="W19" s="46"/>
      <c r="X19" s="46"/>
      <c r="Y19" s="46"/>
      <c r="Z19" s="28"/>
      <c r="AA19" s="46"/>
      <c r="AB19" s="46"/>
      <c r="AC19" s="46"/>
      <c r="AD19" s="46"/>
      <c r="AE19" s="46"/>
      <c r="AF19" s="28"/>
      <c r="AG19" s="46"/>
      <c r="AH19" s="25"/>
    </row>
    <row r="20" spans="1:41" s="23" customFormat="1" ht="9.75" customHeight="1" x14ac:dyDescent="0.2">
      <c r="A20" s="22"/>
      <c r="B20" s="28"/>
      <c r="C20" s="444" t="s">
        <v>40</v>
      </c>
      <c r="D20" s="444"/>
      <c r="E20" s="444"/>
      <c r="F20" s="444"/>
      <c r="G20" s="444"/>
      <c r="H20" s="31"/>
      <c r="I20" s="444" t="s">
        <v>83</v>
      </c>
      <c r="J20" s="444"/>
      <c r="K20" s="444"/>
      <c r="L20" s="444"/>
      <c r="M20" s="444"/>
      <c r="N20" s="31"/>
      <c r="O20" s="444" t="s">
        <v>84</v>
      </c>
      <c r="P20" s="444"/>
      <c r="Q20" s="444"/>
      <c r="R20" s="444"/>
      <c r="S20" s="444"/>
      <c r="T20" s="31"/>
      <c r="U20" s="444" t="s">
        <v>41</v>
      </c>
      <c r="V20" s="444"/>
      <c r="W20" s="444"/>
      <c r="X20" s="444"/>
      <c r="Y20" s="444"/>
      <c r="Z20" s="81"/>
      <c r="AA20" s="444" t="s">
        <v>42</v>
      </c>
      <c r="AB20" s="444"/>
      <c r="AC20" s="444"/>
      <c r="AD20" s="444"/>
      <c r="AE20" s="444"/>
      <c r="AF20" s="51"/>
      <c r="AG20" s="28"/>
      <c r="AH20" s="25"/>
    </row>
    <row r="21" spans="1:41" s="23" customFormat="1" ht="14.25" x14ac:dyDescent="0.2">
      <c r="A21" s="22"/>
      <c r="B21" s="31"/>
      <c r="C21" s="445">
        <v>1.2</v>
      </c>
      <c r="D21" s="445"/>
      <c r="E21" s="445"/>
      <c r="F21" s="445"/>
      <c r="G21" s="445"/>
      <c r="H21" s="31"/>
      <c r="I21" s="445">
        <v>1.6</v>
      </c>
      <c r="J21" s="445"/>
      <c r="K21" s="445"/>
      <c r="L21" s="445"/>
      <c r="M21" s="445"/>
      <c r="N21" s="31"/>
      <c r="O21" s="451">
        <v>2.2000000000000002</v>
      </c>
      <c r="P21" s="451"/>
      <c r="Q21" s="451"/>
      <c r="R21" s="451"/>
      <c r="S21" s="451"/>
      <c r="T21" s="31"/>
      <c r="U21" s="447">
        <v>3.3</v>
      </c>
      <c r="V21" s="447"/>
      <c r="W21" s="447"/>
      <c r="X21" s="447"/>
      <c r="Y21" s="447"/>
      <c r="Z21" s="52"/>
      <c r="AA21" s="448">
        <v>4.2</v>
      </c>
      <c r="AB21" s="448"/>
      <c r="AC21" s="448"/>
      <c r="AD21" s="448"/>
      <c r="AE21" s="448"/>
      <c r="AF21" s="52"/>
      <c r="AG21" s="42"/>
      <c r="AH21" s="25"/>
    </row>
    <row r="22" spans="1:41" s="23" customFormat="1" ht="11.25" customHeight="1" x14ac:dyDescent="0.2">
      <c r="A22" s="22"/>
      <c r="B22" s="28"/>
      <c r="C22" s="73" t="str">
        <f>CONCATENATE($C$21,".",1)</f>
        <v>1.2.1</v>
      </c>
      <c r="D22" s="73" t="str">
        <f>CONCATENATE($C$21,".",2)</f>
        <v>1.2.2</v>
      </c>
      <c r="E22" s="67" t="str">
        <f>CONCATENATE($C$21,".",3)</f>
        <v>1.2.3</v>
      </c>
      <c r="F22" s="73" t="str">
        <f>CONCATENATE($C$21,".",4)</f>
        <v>1.2.4</v>
      </c>
      <c r="G22" s="73" t="str">
        <f>CONCATENATE($C$21,".",5)</f>
        <v>1.2.5</v>
      </c>
      <c r="H22" s="28"/>
      <c r="I22" s="73" t="str">
        <f>CONCATENATE($I$21,".",1)</f>
        <v>1.6.1</v>
      </c>
      <c r="J22" s="65" t="str">
        <f>CONCATENATE($I$21,".",2)</f>
        <v>1.6.2</v>
      </c>
      <c r="K22" s="73" t="str">
        <f>CONCATENATE($I$21,".",3)</f>
        <v>1.6.3</v>
      </c>
      <c r="L22" s="67" t="str">
        <f>CONCATENATE($I$21,".",4)</f>
        <v>1.6.4</v>
      </c>
      <c r="M22" s="67" t="str">
        <f>CONCATENATE($I$21,".",5)</f>
        <v>1.6.5</v>
      </c>
      <c r="N22" s="28"/>
      <c r="O22" s="73" t="str">
        <f>CONCATENATE($O$21,".",1)</f>
        <v>2.2.1</v>
      </c>
      <c r="P22" s="65" t="str">
        <f>CONCATENATE($O$21,".",2)</f>
        <v>2.2.2</v>
      </c>
      <c r="Q22" s="65" t="str">
        <f>CONCATENATE($O$21,".",3)</f>
        <v>2.2.3</v>
      </c>
      <c r="R22" s="67" t="str">
        <f>CONCATENATE($O$21,".",4)</f>
        <v>2.2.4</v>
      </c>
      <c r="S22" s="67" t="str">
        <f>CONCATENATE($O$21,".",5)</f>
        <v>2.2.5</v>
      </c>
      <c r="T22" s="28"/>
      <c r="U22" s="73" t="str">
        <f>CONCATENATE($U$21,".",1)</f>
        <v>3.3.1</v>
      </c>
      <c r="V22" s="73" t="str">
        <f>CONCATENATE($U$21,".",2)</f>
        <v>3.3.2</v>
      </c>
      <c r="W22" s="72" t="str">
        <f>CONCATENATE($U$21,".",3)</f>
        <v>3.3.3</v>
      </c>
      <c r="X22" s="70" t="str">
        <f>CONCATENATE($U$21,".",4)</f>
        <v>3.3.4</v>
      </c>
      <c r="Y22" s="74" t="str">
        <f>CONCATENATE($U$21,".",5)</f>
        <v>3.3.5</v>
      </c>
      <c r="Z22" s="51"/>
      <c r="AA22" s="73" t="str">
        <f>CONCATENATE($AA$21,".",1)</f>
        <v>4.2.1</v>
      </c>
      <c r="AB22" s="67" t="str">
        <f>CONCATENATE($AA$21,".",2)</f>
        <v>4.2.2</v>
      </c>
      <c r="AC22" s="73" t="str">
        <f>CONCATENATE($AA$21,".",3)</f>
        <v>4.2.3</v>
      </c>
      <c r="AD22" s="73" t="str">
        <f>CONCATENATE($AA$21,".",4)</f>
        <v>4.2.4</v>
      </c>
      <c r="AE22" s="73" t="str">
        <f>CONCATENATE($AA$21,".",5)</f>
        <v>4.2.5</v>
      </c>
      <c r="AF22" s="51"/>
      <c r="AG22" s="44"/>
      <c r="AH22" s="25"/>
    </row>
    <row r="23" spans="1:41" s="23" customFormat="1" ht="9" customHeight="1" x14ac:dyDescent="0.2">
      <c r="A23" s="22"/>
      <c r="B23" s="28"/>
      <c r="C23" s="73" t="str">
        <f>CONCATENATE($C$21,".",6)</f>
        <v>1.2.6</v>
      </c>
      <c r="D23" s="73" t="str">
        <f>CONCATENATE($C$21,".",7)</f>
        <v>1.2.7</v>
      </c>
      <c r="E23" s="65" t="str">
        <f>CONCATENATE($C$21,".",8)</f>
        <v>1.2.8</v>
      </c>
      <c r="F23" s="73" t="str">
        <f>CONCATENATE($C$21,".",9)</f>
        <v>1.2.9</v>
      </c>
      <c r="G23" s="67" t="str">
        <f>CONCATENATE($C$21,".",10)</f>
        <v>1.2.10</v>
      </c>
      <c r="H23" s="28"/>
      <c r="I23" s="65" t="str">
        <f>CONCATENATE($I$21,".",6)</f>
        <v>1.6.6</v>
      </c>
      <c r="J23" s="70" t="str">
        <f>CONCATENATE($I$21,".",7)</f>
        <v>1.6.7</v>
      </c>
      <c r="K23" s="70" t="str">
        <f>CONCATENATE($I$21,".",8)</f>
        <v>1.6.8</v>
      </c>
      <c r="L23" s="74" t="str">
        <f>CONCATENATE($I$21,".",9)</f>
        <v>1.6.9</v>
      </c>
      <c r="M23" s="74" t="str">
        <f>CONCATENATE($I$21,".",10)</f>
        <v>1.6.10</v>
      </c>
      <c r="N23" s="28"/>
      <c r="O23" s="67" t="str">
        <f>CONCATENATE($O$21,".",6)</f>
        <v>2.2.6</v>
      </c>
      <c r="P23" s="65" t="str">
        <f>CONCATENATE($O$21,".",7)</f>
        <v>2.2.7</v>
      </c>
      <c r="Q23" s="73" t="str">
        <f>CONCATENATE($O$21,".",8)</f>
        <v>2.2.8</v>
      </c>
      <c r="R23" s="82"/>
      <c r="S23" s="82"/>
      <c r="T23" s="28"/>
      <c r="U23" s="46"/>
      <c r="V23" s="46"/>
      <c r="W23" s="46"/>
      <c r="X23" s="46"/>
      <c r="Y23" s="46"/>
      <c r="Z23" s="51"/>
      <c r="AA23" s="73" t="str">
        <f>CONCATENATE($AA$21,".",6)</f>
        <v>4.2.6</v>
      </c>
      <c r="AB23" s="73" t="str">
        <f>CONCATENATE($AA$21,".",7)</f>
        <v>4.2.7</v>
      </c>
      <c r="AC23" s="73" t="str">
        <f>CONCATENATE($AA$21,".",8)</f>
        <v>4.2.8</v>
      </c>
      <c r="AD23" s="73" t="str">
        <f>CONCATENATE($AA$21,".",9)</f>
        <v>4.2.9</v>
      </c>
      <c r="AE23" s="70" t="str">
        <f>CONCATENATE($AA$21,".",10)</f>
        <v>4.2.10</v>
      </c>
      <c r="AF23" s="51"/>
      <c r="AG23" s="44"/>
      <c r="AH23" s="25"/>
    </row>
    <row r="24" spans="1:41" s="23" customFormat="1" ht="10.5" customHeight="1" x14ac:dyDescent="0.2">
      <c r="A24" s="22"/>
      <c r="B24" s="28"/>
      <c r="C24" s="73" t="str">
        <f>CONCATENATE($C$21,".",11)</f>
        <v>1.2.11</v>
      </c>
      <c r="D24" s="73" t="str">
        <f>CONCATENATE($C$21,".",12)</f>
        <v>1.2.12</v>
      </c>
      <c r="E24" s="46"/>
      <c r="F24" s="46"/>
      <c r="G24" s="46"/>
      <c r="H24" s="28"/>
      <c r="I24" s="46"/>
      <c r="J24" s="46"/>
      <c r="K24" s="46"/>
      <c r="L24" s="46"/>
      <c r="M24" s="46"/>
      <c r="N24" s="28"/>
      <c r="O24" s="82"/>
      <c r="P24" s="82"/>
      <c r="Q24" s="82"/>
      <c r="R24" s="82"/>
      <c r="S24" s="82"/>
      <c r="T24" s="28"/>
      <c r="U24" s="46"/>
      <c r="V24" s="46"/>
      <c r="W24" s="46"/>
      <c r="X24" s="46"/>
      <c r="Y24" s="46"/>
      <c r="Z24" s="51"/>
      <c r="AA24" s="70" t="str">
        <f>CONCATENATE($AA$21,".",11)</f>
        <v>4.2.11</v>
      </c>
      <c r="AB24" s="70" t="str">
        <f>CONCATENATE($AA$21,".",12)</f>
        <v>4.2.12</v>
      </c>
      <c r="AC24" s="70" t="str">
        <f>CONCATENATE($AA$21,".",13)</f>
        <v>4.2.13</v>
      </c>
      <c r="AD24" s="70" t="str">
        <f>CONCATENATE($AA$21,".",14)</f>
        <v>4.2.14</v>
      </c>
      <c r="AE24" s="74" t="str">
        <f>CONCATENATE($AA$21,".",15)</f>
        <v>4.2.15</v>
      </c>
      <c r="AF24" s="51"/>
      <c r="AG24" s="46"/>
      <c r="AH24" s="25"/>
    </row>
    <row r="25" spans="1:41" s="23" customFormat="1" ht="10.5" customHeight="1" x14ac:dyDescent="0.2">
      <c r="A25" s="22"/>
      <c r="B25" s="28"/>
      <c r="C25" s="46"/>
      <c r="D25" s="46"/>
      <c r="E25" s="46"/>
      <c r="F25" s="46"/>
      <c r="G25" s="46"/>
      <c r="H25" s="28"/>
      <c r="I25" s="46"/>
      <c r="J25" s="46"/>
      <c r="K25" s="46"/>
      <c r="L25" s="46"/>
      <c r="M25" s="46"/>
      <c r="N25" s="28"/>
      <c r="O25" s="82"/>
      <c r="P25" s="82"/>
      <c r="Q25" s="82"/>
      <c r="R25" s="82"/>
      <c r="S25" s="82"/>
      <c r="T25" s="28"/>
      <c r="U25" s="46"/>
      <c r="V25" s="46"/>
      <c r="W25" s="46"/>
      <c r="X25" s="46"/>
      <c r="Y25" s="46"/>
      <c r="Z25" s="51"/>
      <c r="AA25" s="74" t="str">
        <f>CONCATENATE($AA$21,".",16)</f>
        <v>4.2.16</v>
      </c>
      <c r="AB25" s="74" t="str">
        <f>CONCATENATE($AA$21,".",17)</f>
        <v>4.2.17</v>
      </c>
      <c r="AC25" s="74" t="str">
        <f>CONCATENATE($AA$21,".",18)</f>
        <v>4.2.18</v>
      </c>
      <c r="AD25" s="46"/>
      <c r="AE25" s="46"/>
      <c r="AF25" s="51"/>
      <c r="AG25" s="46"/>
      <c r="AH25" s="25"/>
    </row>
    <row r="26" spans="1:41" s="23" customFormat="1" ht="12" customHeight="1" x14ac:dyDescent="0.2">
      <c r="A26" s="22"/>
      <c r="B26" s="28"/>
      <c r="C26" s="46"/>
      <c r="D26" s="46"/>
      <c r="E26" s="46"/>
      <c r="F26" s="46"/>
      <c r="G26" s="46"/>
      <c r="H26" s="28"/>
      <c r="I26" s="46"/>
      <c r="J26" s="46"/>
      <c r="K26" s="46"/>
      <c r="L26" s="46"/>
      <c r="M26" s="46"/>
      <c r="N26" s="28"/>
      <c r="O26" s="82"/>
      <c r="P26" s="82"/>
      <c r="Q26" s="82"/>
      <c r="R26" s="82"/>
      <c r="S26" s="82"/>
      <c r="T26" s="28"/>
      <c r="U26" s="46"/>
      <c r="V26" s="46"/>
      <c r="W26" s="46"/>
      <c r="X26" s="46"/>
      <c r="Y26" s="46"/>
      <c r="Z26" s="51"/>
      <c r="AA26" s="46"/>
      <c r="AB26" s="46"/>
      <c r="AC26" s="46"/>
      <c r="AD26" s="46"/>
      <c r="AE26" s="46"/>
      <c r="AF26" s="51"/>
      <c r="AG26" s="46"/>
      <c r="AH26" s="25"/>
    </row>
    <row r="27" spans="1:41" s="23" customFormat="1" ht="11.25" customHeight="1" x14ac:dyDescent="0.2">
      <c r="A27" s="22"/>
      <c r="B27" s="28"/>
      <c r="C27" s="46"/>
      <c r="D27" s="46"/>
      <c r="E27" s="46"/>
      <c r="F27" s="46"/>
      <c r="G27" s="46"/>
      <c r="H27" s="28"/>
      <c r="I27" s="46"/>
      <c r="J27" s="46"/>
      <c r="K27" s="46"/>
      <c r="L27" s="46"/>
      <c r="M27" s="46"/>
      <c r="N27" s="28"/>
      <c r="O27" s="82"/>
      <c r="P27" s="82"/>
      <c r="Q27" s="82"/>
      <c r="R27" s="82"/>
      <c r="S27" s="82"/>
      <c r="T27" s="28"/>
      <c r="U27" s="46"/>
      <c r="V27" s="46"/>
      <c r="W27" s="46"/>
      <c r="X27" s="46"/>
      <c r="Y27" s="46"/>
      <c r="Z27" s="51"/>
      <c r="AA27" s="46"/>
      <c r="AB27" s="46"/>
      <c r="AC27" s="46"/>
      <c r="AD27" s="46"/>
      <c r="AE27" s="46"/>
      <c r="AF27" s="51"/>
      <c r="AG27" s="46"/>
      <c r="AH27" s="25"/>
    </row>
    <row r="28" spans="1:41" s="23" customFormat="1" ht="14.25" x14ac:dyDescent="0.2">
      <c r="A28" s="22"/>
      <c r="B28" s="28"/>
      <c r="C28" s="46"/>
      <c r="D28" s="46"/>
      <c r="E28" s="46"/>
      <c r="F28" s="46"/>
      <c r="G28" s="46"/>
      <c r="H28" s="28"/>
      <c r="I28" s="46"/>
      <c r="J28" s="46"/>
      <c r="K28" s="46"/>
      <c r="L28" s="46"/>
      <c r="M28" s="46"/>
      <c r="N28" s="28"/>
      <c r="O28" s="46"/>
      <c r="P28" s="46"/>
      <c r="Q28" s="46"/>
      <c r="R28" s="46"/>
      <c r="S28" s="46"/>
      <c r="T28" s="28"/>
      <c r="U28" s="46"/>
      <c r="V28" s="46"/>
      <c r="W28" s="46"/>
      <c r="X28" s="46"/>
      <c r="Y28" s="46"/>
      <c r="Z28" s="51"/>
      <c r="AA28" s="46"/>
      <c r="AB28" s="46"/>
      <c r="AC28" s="46"/>
      <c r="AD28" s="46"/>
      <c r="AE28" s="46"/>
      <c r="AF28" s="51"/>
      <c r="AG28" s="46"/>
      <c r="AH28" s="25"/>
    </row>
    <row r="29" spans="1:41" s="23" customFormat="1" ht="9.75" customHeight="1" x14ac:dyDescent="0.2">
      <c r="A29" s="22"/>
      <c r="B29" s="28"/>
      <c r="C29" s="444" t="s">
        <v>85</v>
      </c>
      <c r="D29" s="444"/>
      <c r="E29" s="444"/>
      <c r="F29" s="444"/>
      <c r="G29" s="444"/>
      <c r="H29" s="31"/>
      <c r="I29" s="444" t="s">
        <v>86</v>
      </c>
      <c r="J29" s="444"/>
      <c r="K29" s="444"/>
      <c r="L29" s="444"/>
      <c r="M29" s="444"/>
      <c r="N29" s="31"/>
      <c r="O29" s="444" t="s">
        <v>87</v>
      </c>
      <c r="P29" s="444"/>
      <c r="Q29" s="444"/>
      <c r="R29" s="444"/>
      <c r="S29" s="444"/>
      <c r="T29" s="31"/>
      <c r="U29" s="444" t="s">
        <v>52</v>
      </c>
      <c r="V29" s="444"/>
      <c r="W29" s="444"/>
      <c r="X29" s="444"/>
      <c r="Y29" s="444"/>
      <c r="Z29" s="81"/>
      <c r="AA29" s="444" t="s">
        <v>53</v>
      </c>
      <c r="AB29" s="444"/>
      <c r="AC29" s="444"/>
      <c r="AD29" s="444"/>
      <c r="AE29" s="444"/>
      <c r="AF29" s="51"/>
      <c r="AG29" s="35"/>
      <c r="AH29" s="25"/>
    </row>
    <row r="30" spans="1:41" s="23" customFormat="1" ht="14.25" x14ac:dyDescent="0.2">
      <c r="A30" s="22"/>
      <c r="B30" s="31"/>
      <c r="C30" s="445">
        <v>1.3</v>
      </c>
      <c r="D30" s="445"/>
      <c r="E30" s="445"/>
      <c r="F30" s="445"/>
      <c r="G30" s="445"/>
      <c r="H30" s="31"/>
      <c r="I30" s="445">
        <v>1.7</v>
      </c>
      <c r="J30" s="445"/>
      <c r="K30" s="445"/>
      <c r="L30" s="445"/>
      <c r="M30" s="445"/>
      <c r="N30" s="31"/>
      <c r="O30" s="446">
        <v>2.2999999999999998</v>
      </c>
      <c r="P30" s="446"/>
      <c r="Q30" s="446"/>
      <c r="R30" s="446"/>
      <c r="S30" s="446"/>
      <c r="T30" s="31"/>
      <c r="U30" s="447">
        <v>3.4</v>
      </c>
      <c r="V30" s="447"/>
      <c r="W30" s="447"/>
      <c r="X30" s="447"/>
      <c r="Y30" s="447"/>
      <c r="Z30" s="52"/>
      <c r="AA30" s="448">
        <v>4.3</v>
      </c>
      <c r="AB30" s="448"/>
      <c r="AC30" s="448"/>
      <c r="AD30" s="448"/>
      <c r="AE30" s="448"/>
      <c r="AF30" s="52"/>
      <c r="AH30" s="25"/>
    </row>
    <row r="31" spans="1:41" s="23" customFormat="1" ht="10.5" customHeight="1" x14ac:dyDescent="0.2">
      <c r="A31" s="22"/>
      <c r="B31" s="28"/>
      <c r="C31" s="73" t="str">
        <f>CONCATENATE($C$30,".",1)</f>
        <v>1.3.1</v>
      </c>
      <c r="D31" s="73" t="str">
        <f>CONCATENATE($C$30,".",2)</f>
        <v>1.3.2</v>
      </c>
      <c r="E31" s="65" t="str">
        <f>CONCATENATE($C$30,".",3)</f>
        <v>1.3.3</v>
      </c>
      <c r="F31" s="68" t="str">
        <f>CONCATENATE($C$30,".",4)</f>
        <v>1.3.4</v>
      </c>
      <c r="G31" s="73" t="str">
        <f>CONCATENATE($C$30,".",5)</f>
        <v>1.3.5</v>
      </c>
      <c r="H31" s="28"/>
      <c r="I31" s="73" t="str">
        <f>CONCATENATE($I$30,".",1)</f>
        <v>1.7.1</v>
      </c>
      <c r="J31" s="73" t="str">
        <f>CONCATENATE($I$30,".",2)</f>
        <v>1.7.2</v>
      </c>
      <c r="K31" s="73" t="str">
        <f>CONCATENATE($I$30,".",3)</f>
        <v>1.7.3</v>
      </c>
      <c r="L31" s="73" t="str">
        <f>CONCATENATE($I$30,".",4)</f>
        <v>1.7.4</v>
      </c>
      <c r="M31" s="73" t="str">
        <f>CONCATENATE($I$30,".",5)</f>
        <v>1.7.5</v>
      </c>
      <c r="N31" s="28"/>
      <c r="O31" s="73" t="str">
        <f>CONCATENATE($O$30,".",1)</f>
        <v>2.3.1</v>
      </c>
      <c r="P31" s="73" t="str">
        <f>CONCATENATE($O$30,".",2)</f>
        <v>2.3.2</v>
      </c>
      <c r="Q31" s="73" t="str">
        <f>CONCATENATE($O$30,".",3)</f>
        <v>2.3.3</v>
      </c>
      <c r="R31" s="73" t="str">
        <f>CONCATENATE($O$30,".",4)</f>
        <v>2.3.4</v>
      </c>
      <c r="S31" s="73" t="str">
        <f>CONCATENATE($O$30,".",5)</f>
        <v>2.3.5</v>
      </c>
      <c r="T31" s="28"/>
      <c r="U31" s="78" t="str">
        <f>CONCATENATE($U$30,".",1)</f>
        <v>3.4.1</v>
      </c>
      <c r="V31" s="78" t="str">
        <f>CONCATENATE($U$30,".",2)</f>
        <v>3.4.2</v>
      </c>
      <c r="W31" s="78" t="str">
        <f>CONCATENATE($U$30,".",3)</f>
        <v>3.4.3</v>
      </c>
      <c r="X31" s="83" t="str">
        <f>CONCATENATE($U$30,".",4)</f>
        <v>3.4.4</v>
      </c>
      <c r="Y31" s="83" t="str">
        <f>CONCATENATE($U$30,".",5)</f>
        <v>3.4.5</v>
      </c>
      <c r="Z31" s="51"/>
      <c r="AA31" s="73" t="str">
        <f>CONCATENATE($AA$30,".",1)</f>
        <v>4.3.1</v>
      </c>
      <c r="AB31" s="73" t="str">
        <f>CONCATENATE($AA$30,".",2)</f>
        <v>4.3.2</v>
      </c>
      <c r="AC31" s="73" t="str">
        <f>CONCATENATE($AA$30,".",3)</f>
        <v>4.3.3</v>
      </c>
      <c r="AD31" s="73" t="str">
        <f>CONCATENATE($AA$30,".",4)</f>
        <v>4.3.4</v>
      </c>
      <c r="AE31" s="73" t="str">
        <f>CONCATENATE($AA$30,".",5)</f>
        <v>4.3.5</v>
      </c>
      <c r="AF31" s="51"/>
      <c r="AG31" s="44"/>
      <c r="AH31" s="25"/>
    </row>
    <row r="32" spans="1:41" s="23" customFormat="1" ht="9" customHeight="1" x14ac:dyDescent="0.2">
      <c r="A32" s="22"/>
      <c r="B32" s="28"/>
      <c r="C32" s="73" t="str">
        <f>CONCATENATE($C$30,".",6)</f>
        <v>1.3.6</v>
      </c>
      <c r="D32" s="73" t="str">
        <f>CONCATENATE($C$30,".",7)</f>
        <v>1.3.7</v>
      </c>
      <c r="E32" s="73" t="str">
        <f>CONCATENATE($C$30,".",8)</f>
        <v>1.3.8</v>
      </c>
      <c r="F32" s="73" t="str">
        <f>CONCATENATE($C$30,".",9)</f>
        <v>1.3.9</v>
      </c>
      <c r="G32" s="73" t="str">
        <f>CONCATENATE($C$30,".",10)</f>
        <v>1.3.10</v>
      </c>
      <c r="H32" s="28"/>
      <c r="I32" s="73" t="str">
        <f>CONCATENATE($I$30,".",6)</f>
        <v>1.7.6</v>
      </c>
      <c r="J32" s="73" t="str">
        <f>CONCATENATE($I$30,".",7)</f>
        <v>1.7.7</v>
      </c>
      <c r="K32" s="70" t="str">
        <f>CONCATENATE($I$30,".",8)</f>
        <v>1.7.8</v>
      </c>
      <c r="L32" s="70" t="str">
        <f>CONCATENATE($I$30,".",9)</f>
        <v>1.7.9</v>
      </c>
      <c r="M32" s="74" t="str">
        <f>CONCATENATE($I$30,".",10)</f>
        <v>1.7.10</v>
      </c>
      <c r="N32" s="28"/>
      <c r="O32" s="46"/>
      <c r="P32" s="46"/>
      <c r="Q32" s="46"/>
      <c r="R32" s="46"/>
      <c r="S32" s="46"/>
      <c r="T32" s="28"/>
      <c r="U32" s="73" t="str">
        <f>CONCATENATE($U$30,".",6)</f>
        <v>3.4.6</v>
      </c>
      <c r="V32" s="73" t="str">
        <f>CONCATENATE($U$30,".",7)</f>
        <v>3.4.7</v>
      </c>
      <c r="W32" s="73" t="str">
        <f>CONCATENATE($U$30,".",8)</f>
        <v>3.4.8</v>
      </c>
      <c r="X32" s="75" t="str">
        <f>CONCATENATE($U$30,".",9)</f>
        <v>3.4.9</v>
      </c>
      <c r="Y32" s="75" t="str">
        <f>CONCATENATE($U$30,".",10)</f>
        <v>3.4.10</v>
      </c>
      <c r="Z32" s="51"/>
      <c r="AA32" s="73" t="str">
        <f>CONCATENATE($AA$30,".",6)</f>
        <v>4.3.6</v>
      </c>
      <c r="AB32" s="73" t="str">
        <f>CONCATENATE($AA$30,".",7)</f>
        <v>4.3.7</v>
      </c>
      <c r="AC32" s="74" t="str">
        <f>CONCATENATE($AA$30,".",8)</f>
        <v>4.3.8</v>
      </c>
      <c r="AD32" s="74" t="str">
        <f>CONCATENATE($AA$30,".",9)</f>
        <v>4.3.9</v>
      </c>
      <c r="AE32" s="74" t="str">
        <f>CONCATENATE($AA$30,".",10)</f>
        <v>4.3.10</v>
      </c>
      <c r="AF32" s="51"/>
      <c r="AG32" s="44"/>
      <c r="AH32" s="25"/>
    </row>
    <row r="33" spans="1:34" s="23" customFormat="1" ht="9.75" customHeight="1" x14ac:dyDescent="0.2">
      <c r="A33" s="22"/>
      <c r="B33" s="28"/>
      <c r="C33" s="73" t="str">
        <f>CONCATENATE($C$30,".",11)</f>
        <v>1.3.11</v>
      </c>
      <c r="D33" s="46"/>
      <c r="E33" s="46"/>
      <c r="F33" s="46"/>
      <c r="G33" s="46"/>
      <c r="H33" s="28"/>
      <c r="I33" s="74" t="str">
        <f>CONCATENATE($I$30,".",11)</f>
        <v>1.7.11</v>
      </c>
      <c r="J33" s="46"/>
      <c r="K33" s="46"/>
      <c r="L33" s="46"/>
      <c r="M33" s="46"/>
      <c r="N33" s="28"/>
      <c r="O33" s="46"/>
      <c r="P33" s="46"/>
      <c r="Q33" s="46"/>
      <c r="R33" s="46"/>
      <c r="S33" s="46"/>
      <c r="T33" s="28"/>
      <c r="U33" s="75" t="str">
        <f>CONCATENATE($U$30,".",11)</f>
        <v>3.4.11</v>
      </c>
      <c r="V33" s="73" t="str">
        <f>CONCATENATE($U$30,".",12)</f>
        <v>3.4.12</v>
      </c>
      <c r="W33" s="73" t="str">
        <f>CONCATENATE($U$30,".",13)</f>
        <v>3.4.13</v>
      </c>
      <c r="X33" s="73" t="str">
        <f>CONCATENATE($U$30,".",14)</f>
        <v>3.4.14</v>
      </c>
      <c r="Y33" s="46"/>
      <c r="Z33" s="51"/>
      <c r="AA33" s="74" t="str">
        <f>CONCATENATE($AA$30,".",11)</f>
        <v>4.3.11</v>
      </c>
      <c r="AB33" s="46"/>
      <c r="AC33" s="46"/>
      <c r="AD33" s="46"/>
      <c r="AE33" s="46"/>
      <c r="AF33" s="51"/>
      <c r="AG33" s="44"/>
      <c r="AH33" s="25"/>
    </row>
    <row r="34" spans="1:34" s="23" customFormat="1" ht="14.25" x14ac:dyDescent="0.2">
      <c r="A34" s="22"/>
      <c r="B34" s="28"/>
      <c r="C34" s="46"/>
      <c r="D34" s="46"/>
      <c r="E34" s="46"/>
      <c r="F34" s="46"/>
      <c r="G34" s="46"/>
      <c r="H34" s="28"/>
      <c r="I34" s="46"/>
      <c r="J34" s="46"/>
      <c r="K34" s="46"/>
      <c r="L34" s="46"/>
      <c r="M34" s="46"/>
      <c r="N34" s="28"/>
      <c r="O34" s="46"/>
      <c r="P34" s="46"/>
      <c r="Q34" s="46"/>
      <c r="R34" s="46"/>
      <c r="S34" s="46"/>
      <c r="T34" s="28"/>
      <c r="U34" s="46"/>
      <c r="V34" s="46"/>
      <c r="W34" s="46"/>
      <c r="X34" s="46"/>
      <c r="Y34" s="46"/>
      <c r="Z34" s="51"/>
      <c r="AA34" s="46"/>
      <c r="AB34" s="46"/>
      <c r="AC34" s="46"/>
      <c r="AD34" s="46"/>
      <c r="AE34" s="46"/>
      <c r="AF34" s="51"/>
      <c r="AG34" s="44"/>
      <c r="AH34" s="25"/>
    </row>
    <row r="35" spans="1:34" s="23" customFormat="1" ht="14.25" x14ac:dyDescent="0.2">
      <c r="A35" s="22"/>
      <c r="B35" s="28"/>
      <c r="C35" s="46"/>
      <c r="D35" s="46"/>
      <c r="E35" s="46"/>
      <c r="F35" s="46"/>
      <c r="G35" s="46"/>
      <c r="H35" s="28"/>
      <c r="I35" s="46"/>
      <c r="J35" s="46"/>
      <c r="K35" s="46"/>
      <c r="L35" s="46"/>
      <c r="M35" s="46"/>
      <c r="N35" s="28"/>
      <c r="O35" s="46"/>
      <c r="P35" s="46"/>
      <c r="Q35" s="46"/>
      <c r="R35" s="46"/>
      <c r="S35" s="46"/>
      <c r="T35" s="28"/>
      <c r="U35" s="46"/>
      <c r="V35" s="46"/>
      <c r="W35" s="46"/>
      <c r="X35" s="46"/>
      <c r="Y35" s="46"/>
      <c r="Z35" s="51"/>
      <c r="AA35" s="46"/>
      <c r="AB35" s="46"/>
      <c r="AC35" s="46"/>
      <c r="AD35" s="46"/>
      <c r="AE35" s="46"/>
      <c r="AF35" s="51"/>
      <c r="AG35" s="44"/>
      <c r="AH35" s="25"/>
    </row>
    <row r="36" spans="1:34" s="23" customFormat="1" ht="14.25" x14ac:dyDescent="0.2">
      <c r="A36" s="22"/>
      <c r="B36" s="28"/>
      <c r="C36" s="46"/>
      <c r="D36" s="46"/>
      <c r="E36" s="46"/>
      <c r="F36" s="46"/>
      <c r="G36" s="46"/>
      <c r="H36" s="28"/>
      <c r="I36" s="46"/>
      <c r="J36" s="46"/>
      <c r="K36" s="46"/>
      <c r="L36" s="46"/>
      <c r="M36" s="46"/>
      <c r="N36" s="28"/>
      <c r="O36" s="46"/>
      <c r="P36" s="46"/>
      <c r="Q36" s="46"/>
      <c r="R36" s="46"/>
      <c r="S36" s="46"/>
      <c r="T36" s="28"/>
      <c r="U36" s="46"/>
      <c r="V36" s="46"/>
      <c r="W36" s="46"/>
      <c r="X36" s="46"/>
      <c r="Y36" s="46"/>
      <c r="Z36" s="51"/>
      <c r="AA36" s="46"/>
      <c r="AB36" s="46"/>
      <c r="AC36" s="46"/>
      <c r="AD36" s="46"/>
      <c r="AE36" s="46"/>
      <c r="AF36" s="51"/>
      <c r="AG36" s="44"/>
      <c r="AH36" s="25"/>
    </row>
    <row r="37" spans="1:34" s="23" customFormat="1" ht="9.75" customHeight="1" x14ac:dyDescent="0.2">
      <c r="A37" s="22"/>
      <c r="B37" s="26"/>
      <c r="C37" s="444" t="s">
        <v>88</v>
      </c>
      <c r="D37" s="444"/>
      <c r="E37" s="444"/>
      <c r="F37" s="444"/>
      <c r="G37" s="444"/>
      <c r="H37" s="26"/>
      <c r="I37" s="444" t="s">
        <v>89</v>
      </c>
      <c r="J37" s="444"/>
      <c r="K37" s="444"/>
      <c r="L37" s="444"/>
      <c r="M37" s="444"/>
      <c r="N37" s="26"/>
      <c r="O37" s="444" t="s">
        <v>90</v>
      </c>
      <c r="P37" s="444"/>
      <c r="Q37" s="444"/>
      <c r="R37" s="444"/>
      <c r="S37" s="444"/>
      <c r="T37" s="31"/>
      <c r="U37" s="46"/>
      <c r="V37" s="46"/>
      <c r="W37" s="46"/>
      <c r="X37" s="46"/>
      <c r="Y37" s="46"/>
      <c r="Z37" s="51"/>
      <c r="AA37" s="26"/>
      <c r="AB37" s="26"/>
      <c r="AC37" s="26"/>
      <c r="AD37" s="26"/>
      <c r="AE37" s="26"/>
      <c r="AF37" s="51"/>
      <c r="AG37" s="29"/>
      <c r="AH37" s="25"/>
    </row>
    <row r="38" spans="1:34" s="23" customFormat="1" ht="14.25" x14ac:dyDescent="0.2">
      <c r="A38" s="22"/>
      <c r="B38" s="26"/>
      <c r="C38" s="445">
        <v>1.4</v>
      </c>
      <c r="D38" s="445"/>
      <c r="E38" s="445"/>
      <c r="F38" s="445"/>
      <c r="G38" s="445"/>
      <c r="H38" s="26"/>
      <c r="I38" s="445">
        <v>1.8</v>
      </c>
      <c r="J38" s="445"/>
      <c r="K38" s="445"/>
      <c r="L38" s="445"/>
      <c r="M38" s="445"/>
      <c r="N38" s="26"/>
      <c r="O38" s="446">
        <v>2.4</v>
      </c>
      <c r="P38" s="446"/>
      <c r="Q38" s="446"/>
      <c r="R38" s="446"/>
      <c r="S38" s="446"/>
      <c r="T38" s="31"/>
      <c r="U38" s="46"/>
      <c r="V38" s="46"/>
      <c r="W38" s="46"/>
      <c r="X38" s="46"/>
      <c r="Y38" s="46"/>
      <c r="Z38" s="31"/>
      <c r="AA38" s="26"/>
      <c r="AB38" s="26"/>
      <c r="AC38" s="26"/>
      <c r="AD38" s="26"/>
      <c r="AE38" s="26"/>
      <c r="AF38" s="31"/>
      <c r="AG38" s="35"/>
      <c r="AH38" s="25"/>
    </row>
    <row r="39" spans="1:34" s="23" customFormat="1" ht="10.5" customHeight="1" x14ac:dyDescent="0.2">
      <c r="A39" s="22"/>
      <c r="B39" s="28"/>
      <c r="C39" s="70" t="str">
        <f>CONCATENATE($C$38,".",1)</f>
        <v>1.4.1</v>
      </c>
      <c r="D39" s="70" t="str">
        <f>CONCATENATE($C$38,".",2)</f>
        <v>1.4.2</v>
      </c>
      <c r="E39" s="70" t="str">
        <f>CONCATENATE($C$38,".",3)</f>
        <v>1.4.3</v>
      </c>
      <c r="F39" s="70" t="str">
        <f>CONCATENATE($C$38,".",4)</f>
        <v>1.4.4</v>
      </c>
      <c r="G39" s="70" t="str">
        <f>CONCATENATE($C$38,".",5)</f>
        <v>1.4.5</v>
      </c>
      <c r="H39" s="28"/>
      <c r="I39" s="73" t="str">
        <f>CONCATENATE($I$38,".",1)</f>
        <v>1.8.1</v>
      </c>
      <c r="J39" s="73" t="str">
        <f>CONCATENATE($I$38,".",2)</f>
        <v>1.8.2</v>
      </c>
      <c r="K39" s="73" t="str">
        <f>CONCATENATE($I$38,".",3)</f>
        <v>1.8.3</v>
      </c>
      <c r="L39" s="73" t="str">
        <f>CONCATENATE($I$38,".",4)</f>
        <v>1.8.4</v>
      </c>
      <c r="M39" s="73" t="str">
        <f>CONCATENATE($I$38,".",5)</f>
        <v>1.8.5</v>
      </c>
      <c r="N39" s="28"/>
      <c r="O39" s="73" t="str">
        <f>CONCATENATE($O$38,".",1)</f>
        <v>2.4.1</v>
      </c>
      <c r="P39" s="73" t="str">
        <f>CONCATENATE($O$38,".",2)</f>
        <v>2.4.2</v>
      </c>
      <c r="Q39" s="84"/>
      <c r="R39" s="85"/>
      <c r="S39" s="85"/>
      <c r="T39" s="28"/>
      <c r="U39" s="46"/>
      <c r="V39" s="46"/>
      <c r="W39" s="46"/>
      <c r="X39" s="46"/>
      <c r="Y39" s="46"/>
      <c r="Z39" s="28"/>
      <c r="AA39" s="26"/>
      <c r="AB39" s="26"/>
      <c r="AC39" s="26"/>
      <c r="AD39" s="26"/>
      <c r="AE39" s="26"/>
      <c r="AF39" s="28"/>
      <c r="AG39" s="44"/>
      <c r="AH39" s="25"/>
    </row>
    <row r="40" spans="1:34" s="23" customFormat="1" ht="10.5" customHeight="1" x14ac:dyDescent="0.2">
      <c r="A40" s="22"/>
      <c r="B40" s="26"/>
      <c r="C40" s="70" t="str">
        <f>CONCATENATE($C$38,".",6)</f>
        <v>1.4.6</v>
      </c>
      <c r="D40" s="70" t="str">
        <f>CONCATENATE($C$38,".",7)</f>
        <v>1.4.7</v>
      </c>
      <c r="E40" s="70" t="str">
        <f>CONCATENATE($C$38,".",8)</f>
        <v>1.4.8</v>
      </c>
      <c r="F40" s="70" t="str">
        <f>CONCATENATE($C$38,".",9)</f>
        <v>1.4.9</v>
      </c>
      <c r="G40" s="72" t="str">
        <f>CONCATENATE($C$38,".",10)</f>
        <v>1.4.10</v>
      </c>
      <c r="H40" s="26"/>
      <c r="I40" s="70" t="str">
        <f>CONCATENATE($I$38,".",6)</f>
        <v>1.8.6</v>
      </c>
      <c r="J40" s="70" t="str">
        <f>CONCATENATE($I$38,".",7)</f>
        <v>1.8.7</v>
      </c>
      <c r="K40" s="74" t="str">
        <f>CONCATENATE($I$38,".",8)</f>
        <v>1.8.8</v>
      </c>
      <c r="L40" s="74" t="str">
        <f>CONCATENATE($I$38,".",9)</f>
        <v>1.8.9</v>
      </c>
      <c r="M40" s="46"/>
      <c r="N40" s="26"/>
      <c r="O40" s="46"/>
      <c r="P40" s="46"/>
      <c r="Q40" s="46"/>
      <c r="R40" s="46"/>
      <c r="S40" s="46"/>
      <c r="T40" s="28"/>
      <c r="U40" s="46"/>
      <c r="V40" s="46"/>
      <c r="W40" s="46"/>
      <c r="X40" s="46"/>
      <c r="Y40" s="46"/>
      <c r="Z40" s="28"/>
      <c r="AA40" s="26"/>
      <c r="AB40" s="26"/>
      <c r="AC40" s="26"/>
      <c r="AD40" s="26"/>
      <c r="AE40" s="26"/>
      <c r="AF40" s="28"/>
      <c r="AG40" s="44"/>
      <c r="AH40" s="25"/>
    </row>
    <row r="41" spans="1:34" s="23" customFormat="1" ht="9" customHeight="1" x14ac:dyDescent="0.2">
      <c r="A41" s="22"/>
      <c r="B41" s="26"/>
      <c r="C41" s="74" t="str">
        <f>CONCATENATE($C$38,".",11)</f>
        <v>1.4.11</v>
      </c>
      <c r="D41" s="74" t="str">
        <f>CONCATENATE($C$38,".",12)</f>
        <v>1.4.12</v>
      </c>
      <c r="E41" s="74" t="str">
        <f>CONCATENATE($C$38,".",13)</f>
        <v>1.4.13</v>
      </c>
      <c r="F41" s="74" t="str">
        <f>CONCATENATE($C$38,".",14)</f>
        <v>1.4.14</v>
      </c>
      <c r="G41" s="74" t="str">
        <f>CONCATENATE($C$38,".",15)</f>
        <v>1.4.15</v>
      </c>
      <c r="H41" s="26"/>
      <c r="I41" s="46"/>
      <c r="J41" s="46"/>
      <c r="K41" s="46"/>
      <c r="L41" s="46"/>
      <c r="M41" s="46"/>
      <c r="N41" s="26"/>
      <c r="O41" s="46"/>
      <c r="P41" s="46"/>
      <c r="Q41" s="46"/>
      <c r="R41" s="46"/>
      <c r="S41" s="46"/>
      <c r="T41" s="28"/>
      <c r="U41" s="46"/>
      <c r="V41" s="46"/>
      <c r="W41" s="46"/>
      <c r="X41" s="46"/>
      <c r="Y41" s="46"/>
      <c r="Z41" s="28"/>
      <c r="AA41" s="26"/>
      <c r="AB41" s="26"/>
      <c r="AC41" s="26"/>
      <c r="AD41" s="26"/>
      <c r="AE41" s="26"/>
      <c r="AF41" s="28"/>
      <c r="AG41" s="44"/>
      <c r="AH41" s="25"/>
    </row>
    <row r="42" spans="1:34" s="23" customFormat="1" ht="14.25" x14ac:dyDescent="0.2">
      <c r="A42" s="22"/>
      <c r="B42" s="26"/>
      <c r="C42" s="74" t="str">
        <f>CONCATENATE($C$38,".",16)</f>
        <v>1.4.16</v>
      </c>
      <c r="D42" s="17"/>
      <c r="E42" s="17"/>
      <c r="F42" s="17"/>
      <c r="G42" s="17"/>
      <c r="H42" s="26"/>
      <c r="I42" s="46"/>
      <c r="J42" s="46"/>
      <c r="K42" s="46"/>
      <c r="L42" s="46"/>
      <c r="M42" s="46"/>
      <c r="N42" s="26"/>
      <c r="O42" s="46"/>
      <c r="P42" s="46"/>
      <c r="Q42" s="46"/>
      <c r="R42" s="46"/>
      <c r="S42" s="46"/>
      <c r="T42" s="28"/>
      <c r="U42" s="46"/>
      <c r="V42" s="46"/>
      <c r="W42" s="46"/>
      <c r="X42" s="46"/>
      <c r="Y42" s="46"/>
      <c r="Z42" s="28"/>
      <c r="AA42" s="26"/>
      <c r="AB42" s="26"/>
      <c r="AC42" s="26"/>
      <c r="AD42" s="26"/>
      <c r="AE42" s="26"/>
      <c r="AF42" s="28"/>
      <c r="AG42" s="44"/>
      <c r="AH42" s="25"/>
    </row>
    <row r="43" spans="1:34" s="23" customFormat="1" ht="14.25" x14ac:dyDescent="0.2">
      <c r="A43" s="22"/>
      <c r="B43" s="26"/>
      <c r="C43" s="17"/>
      <c r="D43" s="17"/>
      <c r="E43" s="17"/>
      <c r="F43" s="17"/>
      <c r="G43" s="17"/>
      <c r="H43" s="26"/>
      <c r="I43" s="46"/>
      <c r="J43" s="46"/>
      <c r="K43" s="46"/>
      <c r="L43" s="46"/>
      <c r="M43" s="46"/>
      <c r="N43" s="26"/>
      <c r="O43" s="452" t="s">
        <v>91</v>
      </c>
      <c r="P43" s="452"/>
      <c r="Q43" s="452"/>
      <c r="R43" s="452"/>
      <c r="S43" s="452"/>
      <c r="T43" s="28"/>
      <c r="U43" s="46"/>
      <c r="V43" s="46"/>
      <c r="W43" s="46"/>
      <c r="X43" s="46"/>
      <c r="Y43" s="46"/>
      <c r="Z43" s="28"/>
      <c r="AA43" s="26"/>
      <c r="AB43" s="26"/>
      <c r="AC43" s="26"/>
      <c r="AD43" s="26"/>
      <c r="AE43" s="26"/>
      <c r="AF43" s="28"/>
      <c r="AG43" s="44"/>
      <c r="AH43" s="25"/>
    </row>
    <row r="44" spans="1:34" ht="14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53"/>
      <c r="O44" s="447">
        <v>3.1</v>
      </c>
      <c r="P44" s="447"/>
      <c r="Q44" s="447"/>
      <c r="R44" s="447"/>
      <c r="S44" s="447"/>
      <c r="T44" s="53"/>
      <c r="U44" s="17"/>
      <c r="V44" s="17"/>
      <c r="W44" s="17"/>
      <c r="X44" s="17"/>
      <c r="Y44" s="17"/>
      <c r="Z44" s="19"/>
      <c r="AA44" s="19"/>
      <c r="AB44" s="20"/>
      <c r="AC44" s="20"/>
      <c r="AD44" s="20"/>
      <c r="AE44" s="20"/>
      <c r="AF44" s="19"/>
    </row>
    <row r="45" spans="1:34" ht="15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73" t="str">
        <f>CONCATENATE($O$44,".",1)</f>
        <v>3.1.1</v>
      </c>
      <c r="P45" s="73" t="str">
        <f>CONCATENATE($O$44,".",2)</f>
        <v>3.1.2</v>
      </c>
      <c r="Q45" s="67" t="str">
        <f>CONCATENATE($O$44,".",3)</f>
        <v>3.1.3</v>
      </c>
      <c r="R45" s="73" t="str">
        <f>CONCATENATE($O$44,".",4)</f>
        <v>3.1.4</v>
      </c>
      <c r="S45" s="73" t="str">
        <f>CONCATENATE($O$44,".",5)</f>
        <v>3.1.5</v>
      </c>
      <c r="T45" s="17"/>
      <c r="U45" s="437"/>
      <c r="V45" s="437"/>
      <c r="W45" s="437"/>
      <c r="X45" s="437"/>
      <c r="Y45" s="437"/>
      <c r="Z45" s="19"/>
      <c r="AA45" s="19"/>
      <c r="AB45" s="20"/>
      <c r="AC45" s="20"/>
      <c r="AD45" s="20"/>
      <c r="AE45" s="20"/>
      <c r="AF45" s="19"/>
    </row>
    <row r="46" spans="1:34" ht="9.75" customHeight="1" x14ac:dyDescent="0.2">
      <c r="A46" s="17"/>
      <c r="B46" s="17"/>
      <c r="C46" s="54"/>
      <c r="D46" s="55"/>
      <c r="E46" s="56"/>
      <c r="F46" s="56"/>
      <c r="G46" s="54"/>
      <c r="H46" s="17"/>
      <c r="I46" s="17"/>
      <c r="J46" s="17"/>
      <c r="K46" s="17"/>
      <c r="L46" s="17"/>
      <c r="M46" s="17"/>
      <c r="N46" s="17"/>
      <c r="O46" s="67" t="str">
        <f>CONCATENATE($O$44,".",6)</f>
        <v>3.1.6</v>
      </c>
      <c r="P46" s="73" t="str">
        <f>CONCATENATE($O$44,".",7)</f>
        <v>3.1.7</v>
      </c>
      <c r="Q46" s="73" t="str">
        <f>CONCATENATE($O$44,".",8)</f>
        <v>3.1.8</v>
      </c>
      <c r="R46" s="73" t="str">
        <f>CONCATENATE($O$44,".",9)</f>
        <v>3.1.9</v>
      </c>
      <c r="S46" s="73" t="str">
        <f>CONCATENATE($O$44,".",10)</f>
        <v>3.1.10</v>
      </c>
      <c r="T46" s="17"/>
      <c r="U46" s="2"/>
      <c r="V46" s="2"/>
      <c r="W46" s="2"/>
      <c r="X46" s="2"/>
      <c r="Y46" s="2"/>
      <c r="Z46" s="19"/>
      <c r="AA46" s="19"/>
      <c r="AB46" s="20"/>
      <c r="AC46" s="20"/>
      <c r="AD46" s="20"/>
      <c r="AE46" s="20"/>
      <c r="AF46" s="19"/>
    </row>
    <row r="47" spans="1:34" ht="11.25" customHeight="1" x14ac:dyDescent="0.2">
      <c r="A47" s="17"/>
      <c r="B47" s="17"/>
      <c r="C47" s="440"/>
      <c r="D47" s="440"/>
      <c r="E47" s="440"/>
      <c r="F47" s="440"/>
      <c r="G47" s="440"/>
      <c r="H47" s="17"/>
      <c r="I47" s="17"/>
      <c r="J47" s="17"/>
      <c r="K47" s="17"/>
      <c r="L47" s="17"/>
      <c r="M47" s="17"/>
      <c r="N47" s="17"/>
      <c r="O47" s="73" t="str">
        <f>CONCATENATE($O$44,".",11)</f>
        <v>3.1.11</v>
      </c>
      <c r="P47" s="73" t="str">
        <f>CONCATENATE($O$44,".",12)</f>
        <v>3.1.12</v>
      </c>
      <c r="Q47" s="73" t="str">
        <f>CONCATENATE($O$44,".",13)</f>
        <v>3.1.13</v>
      </c>
      <c r="R47" s="73" t="str">
        <f>CONCATENATE($O$44,".",14)</f>
        <v>3.1.14</v>
      </c>
      <c r="S47" s="73" t="str">
        <f>CONCATENATE($O$44,".",15)</f>
        <v>3.1.15</v>
      </c>
      <c r="T47" s="17"/>
      <c r="U47" s="2"/>
      <c r="V47" s="2"/>
      <c r="W47" s="2"/>
      <c r="X47" s="2"/>
      <c r="Y47" s="2"/>
      <c r="Z47" s="19"/>
      <c r="AA47" s="19"/>
      <c r="AB47" s="20"/>
      <c r="AC47" s="20"/>
      <c r="AD47" s="20"/>
      <c r="AE47" s="20"/>
      <c r="AF47" s="17"/>
    </row>
    <row r="48" spans="1:34" ht="9" customHeight="1" x14ac:dyDescent="0.2">
      <c r="A48" s="17"/>
      <c r="B48" s="17"/>
      <c r="C48" s="19"/>
      <c r="D48" s="19"/>
      <c r="E48" s="19"/>
      <c r="F48" s="19"/>
      <c r="G48" s="19"/>
      <c r="H48" s="17"/>
      <c r="I48" s="17"/>
      <c r="J48" s="17"/>
      <c r="K48" s="17"/>
      <c r="L48" s="17"/>
      <c r="M48" s="17"/>
      <c r="N48" s="17"/>
      <c r="O48" s="73" t="str">
        <f>CONCATENATE($O$44,".",16)</f>
        <v>3.1.16</v>
      </c>
      <c r="P48" s="73" t="str">
        <f>CONCATENATE($O$44,".",17)</f>
        <v>3.1.17</v>
      </c>
      <c r="Q48" s="73" t="str">
        <f>CONCATENATE($O$44,".",18)</f>
        <v>3.1.18</v>
      </c>
      <c r="R48" s="73" t="str">
        <f>CONCATENATE($O$44,".",19)</f>
        <v>3.1.19</v>
      </c>
      <c r="S48" s="73" t="str">
        <f>CONCATENATE($O$44,".",20)</f>
        <v>3.1.20</v>
      </c>
      <c r="T48" s="17"/>
      <c r="U48" s="438"/>
      <c r="V48" s="438"/>
      <c r="W48" s="438"/>
      <c r="X48" s="438"/>
      <c r="Y48" s="438"/>
      <c r="Z48" s="19"/>
      <c r="AA48" s="19"/>
      <c r="AB48" s="20"/>
      <c r="AC48" s="20"/>
      <c r="AD48" s="20"/>
      <c r="AE48" s="20"/>
      <c r="AF48" s="17"/>
    </row>
    <row r="49" spans="1:32" ht="9.75" customHeight="1" x14ac:dyDescent="0.2">
      <c r="A49" s="17"/>
      <c r="B49" s="17"/>
      <c r="C49" s="19"/>
      <c r="D49" s="19"/>
      <c r="E49" s="19"/>
      <c r="F49" s="19"/>
      <c r="G49" s="19"/>
      <c r="H49" s="17"/>
      <c r="I49" s="17"/>
      <c r="J49" s="17"/>
      <c r="K49" s="17"/>
      <c r="L49" s="17"/>
      <c r="M49" s="17"/>
      <c r="N49" s="17"/>
      <c r="O49" s="73" t="str">
        <f>CONCATENATE($O$44,".",21)</f>
        <v>3.1.21</v>
      </c>
      <c r="P49" s="73" t="str">
        <f>CONCATENATE($O$44,".",22)</f>
        <v>3.1.22</v>
      </c>
      <c r="Q49" s="73" t="str">
        <f>CONCATENATE($O$44,".",23)</f>
        <v>3.1.23</v>
      </c>
      <c r="R49" s="73" t="str">
        <f>CONCATENATE($O$44,".",24)</f>
        <v>3.1.24</v>
      </c>
      <c r="S49" s="73" t="str">
        <f>CONCATENATE($O$44,".",25)</f>
        <v>3.1.25</v>
      </c>
      <c r="T49" s="17"/>
      <c r="U49" s="439"/>
      <c r="V49" s="439"/>
      <c r="W49" s="439"/>
      <c r="X49" s="439"/>
      <c r="Y49" s="439"/>
      <c r="Z49" s="19"/>
      <c r="AA49" s="17"/>
      <c r="AB49" s="17"/>
      <c r="AC49" s="17"/>
      <c r="AD49" s="53"/>
      <c r="AE49" s="19"/>
      <c r="AF49" s="19"/>
    </row>
    <row r="50" spans="1:32" ht="9.75" customHeight="1" x14ac:dyDescent="0.2">
      <c r="A50" s="17"/>
      <c r="B50" s="17"/>
      <c r="C50" s="17"/>
      <c r="D50" s="17"/>
      <c r="E50" s="17"/>
      <c r="F50" s="17"/>
      <c r="G50" s="17"/>
      <c r="H50" s="57"/>
      <c r="I50" s="17"/>
      <c r="J50" s="17"/>
      <c r="K50" s="17"/>
      <c r="L50" s="17"/>
      <c r="M50" s="17"/>
      <c r="N50" s="17"/>
      <c r="O50" s="73" t="str">
        <f>CONCATENATE($O$44,".",26)</f>
        <v>3.1.26</v>
      </c>
      <c r="P50" s="73" t="str">
        <f>CONCATENATE($O$44,".",27)</f>
        <v>3.1.27</v>
      </c>
      <c r="Q50" s="67" t="str">
        <f>CONCATENATE($O$44,".",28)</f>
        <v>3.1.28</v>
      </c>
      <c r="R50" s="67" t="str">
        <f>CONCATENATE($O$44,".",29)</f>
        <v>3.1.29</v>
      </c>
      <c r="S50" s="73" t="str">
        <f>CONCATENATE($O$44,".",30)</f>
        <v>3.1.30</v>
      </c>
      <c r="T50" s="19"/>
      <c r="U50" s="439"/>
      <c r="V50" s="439"/>
      <c r="W50" s="439"/>
      <c r="X50" s="439"/>
      <c r="Y50" s="439"/>
      <c r="Z50" s="17"/>
      <c r="AA50" s="17"/>
      <c r="AB50" s="17"/>
      <c r="AC50" s="17"/>
      <c r="AD50" s="57"/>
      <c r="AE50" s="19"/>
      <c r="AF50" s="19"/>
    </row>
    <row r="51" spans="1:32" ht="9.75" customHeight="1" x14ac:dyDescent="0.2">
      <c r="A51" s="17"/>
      <c r="B51" s="17"/>
      <c r="C51" s="5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73" t="str">
        <f>CONCATENATE($O$44,".",31)</f>
        <v>3.1.31</v>
      </c>
      <c r="P51" s="17"/>
      <c r="Q51" s="17"/>
      <c r="R51" s="17"/>
      <c r="S51" s="17"/>
      <c r="T51" s="19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19"/>
      <c r="AF51" s="19"/>
    </row>
    <row r="52" spans="1:32" ht="9.75" customHeight="1" x14ac:dyDescent="0.2">
      <c r="A52" s="17"/>
      <c r="B52" s="17"/>
      <c r="C52" s="5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40"/>
      <c r="P52" s="440"/>
      <c r="Q52" s="440"/>
      <c r="R52" s="440"/>
      <c r="S52" s="440"/>
      <c r="T52" s="19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9"/>
      <c r="AF52" s="19"/>
    </row>
    <row r="53" spans="1:32" ht="9.75" customHeight="1" x14ac:dyDescent="0.2">
      <c r="A53" s="17"/>
      <c r="B53" s="17"/>
      <c r="C53" s="5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19"/>
      <c r="AF53" s="19"/>
    </row>
    <row r="54" spans="1:32" ht="9.75" customHeight="1" x14ac:dyDescent="0.2">
      <c r="A54" s="17"/>
      <c r="B54" s="17"/>
      <c r="C54" s="53"/>
      <c r="D54" s="53"/>
      <c r="E54" s="53"/>
      <c r="F54" s="53"/>
      <c r="G54" s="53"/>
      <c r="H54" s="17"/>
      <c r="I54" s="53"/>
      <c r="J54" s="53"/>
      <c r="K54" s="53"/>
      <c r="L54" s="53"/>
      <c r="M54" s="17"/>
      <c r="N54" s="17"/>
      <c r="T54" s="17"/>
      <c r="U54" s="17"/>
      <c r="V54" s="17"/>
      <c r="W54" s="17"/>
      <c r="X54" s="17"/>
      <c r="Y54" s="17"/>
      <c r="Z54" s="53"/>
      <c r="AA54" s="53"/>
      <c r="AB54" s="53"/>
      <c r="AC54" s="53"/>
      <c r="AD54" s="53"/>
      <c r="AE54" s="19"/>
      <c r="AF54" s="19"/>
    </row>
    <row r="55" spans="1:32" x14ac:dyDescent="0.2">
      <c r="AE55" s="19"/>
      <c r="AF55" s="19"/>
    </row>
  </sheetData>
  <mergeCells count="72">
    <mergeCell ref="U48:Y48"/>
    <mergeCell ref="U49:Y49"/>
    <mergeCell ref="U50:Y50"/>
    <mergeCell ref="O52:S52"/>
    <mergeCell ref="O43:S43"/>
    <mergeCell ref="O44:S44"/>
    <mergeCell ref="U45:Y45"/>
    <mergeCell ref="U46:Y47"/>
    <mergeCell ref="C47:G47"/>
    <mergeCell ref="C37:G37"/>
    <mergeCell ref="I37:M37"/>
    <mergeCell ref="O37:S37"/>
    <mergeCell ref="C38:G38"/>
    <mergeCell ref="I38:M38"/>
    <mergeCell ref="O38:S38"/>
    <mergeCell ref="C30:G30"/>
    <mergeCell ref="I30:M30"/>
    <mergeCell ref="O30:S30"/>
    <mergeCell ref="U30:Y30"/>
    <mergeCell ref="AA30:AE30"/>
    <mergeCell ref="C29:G29"/>
    <mergeCell ref="I29:M29"/>
    <mergeCell ref="O29:S29"/>
    <mergeCell ref="U29:Y29"/>
    <mergeCell ref="AA29:AE29"/>
    <mergeCell ref="C21:G21"/>
    <mergeCell ref="I21:M21"/>
    <mergeCell ref="O21:S21"/>
    <mergeCell ref="U21:Y21"/>
    <mergeCell ref="AA21:AE21"/>
    <mergeCell ref="C20:G20"/>
    <mergeCell ref="I20:M20"/>
    <mergeCell ref="O20:S20"/>
    <mergeCell ref="U20:Y20"/>
    <mergeCell ref="AA20:AE20"/>
    <mergeCell ref="AK13:AM13"/>
    <mergeCell ref="AK14:AM14"/>
    <mergeCell ref="AK15:AM15"/>
    <mergeCell ref="AK16:AM16"/>
    <mergeCell ref="AK17:AM17"/>
    <mergeCell ref="C13:G13"/>
    <mergeCell ref="I13:M13"/>
    <mergeCell ref="O13:S13"/>
    <mergeCell ref="U13:Y13"/>
    <mergeCell ref="AA13:AE13"/>
    <mergeCell ref="AK11:AM11"/>
    <mergeCell ref="C12:G12"/>
    <mergeCell ref="I12:M12"/>
    <mergeCell ref="O12:S12"/>
    <mergeCell ref="U12:Y12"/>
    <mergeCell ref="AA12:AE12"/>
    <mergeCell ref="AK12:AM12"/>
    <mergeCell ref="AK9:AM9"/>
    <mergeCell ref="I10:M10"/>
    <mergeCell ref="U10:Y10"/>
    <mergeCell ref="AA10:AE10"/>
    <mergeCell ref="AK10:AM10"/>
    <mergeCell ref="C9:G9"/>
    <mergeCell ref="I9:M9"/>
    <mergeCell ref="O9:S9"/>
    <mergeCell ref="U9:Y9"/>
    <mergeCell ref="AA9:AE9"/>
    <mergeCell ref="B3:AF3"/>
    <mergeCell ref="B4:AF4"/>
    <mergeCell ref="AK7:AM7"/>
    <mergeCell ref="C8:F8"/>
    <mergeCell ref="I8:L8"/>
    <mergeCell ref="O8:Q8"/>
    <mergeCell ref="R8:S8"/>
    <mergeCell ref="X8:Y8"/>
    <mergeCell ref="AD8:AE8"/>
    <mergeCell ref="AK8:AM8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3"/>
  <sheetViews>
    <sheetView topLeftCell="B7" zoomScale="96" zoomScaleNormal="96" workbookViewId="0">
      <selection activeCell="L53" sqref="L53"/>
    </sheetView>
  </sheetViews>
  <sheetFormatPr defaultRowHeight="12.75" x14ac:dyDescent="0.2"/>
  <cols>
    <col min="1" max="1" width="10.85546875" style="86" customWidth="1"/>
    <col min="2" max="2" width="8.5703125" style="86" customWidth="1"/>
    <col min="3" max="3" width="20.28515625" style="86" customWidth="1"/>
    <col min="4" max="4" width="10.85546875" style="86" customWidth="1"/>
    <col min="5" max="5" width="8.42578125" style="86" customWidth="1"/>
    <col min="6" max="6" width="13.85546875" style="86" customWidth="1"/>
    <col min="7" max="8" width="10.85546875" style="86" customWidth="1"/>
    <col min="9" max="9" width="16" style="86" customWidth="1"/>
    <col min="10" max="10" width="14.7109375" style="86" customWidth="1"/>
    <col min="11" max="11" width="56.140625" style="86" customWidth="1"/>
    <col min="12" max="12" width="13.28515625" style="86" customWidth="1"/>
    <col min="13" max="13" width="35.85546875" style="86" customWidth="1"/>
    <col min="14" max="1025" width="10.85546875" style="86" customWidth="1"/>
  </cols>
  <sheetData>
    <row r="2" spans="2:14" x14ac:dyDescent="0.2">
      <c r="B2" s="87" t="s">
        <v>3</v>
      </c>
      <c r="C2" s="453" t="s">
        <v>92</v>
      </c>
      <c r="D2" s="453"/>
      <c r="E2" s="453"/>
      <c r="F2" s="453"/>
      <c r="G2" s="453"/>
      <c r="H2" s="453"/>
      <c r="I2" s="453"/>
      <c r="J2" s="453"/>
      <c r="K2" s="453"/>
    </row>
    <row r="3" spans="2:14" x14ac:dyDescent="0.2">
      <c r="B3" s="88"/>
      <c r="C3" s="454" t="s">
        <v>93</v>
      </c>
      <c r="D3" s="454"/>
      <c r="E3" s="454"/>
      <c r="F3" s="454"/>
      <c r="G3" s="454"/>
      <c r="H3" s="454"/>
      <c r="I3" s="454"/>
      <c r="J3" s="454"/>
      <c r="K3" s="454"/>
    </row>
    <row r="4" spans="2:14" x14ac:dyDescent="0.2">
      <c r="B4" s="89"/>
      <c r="C4" s="90"/>
      <c r="D4" s="90"/>
      <c r="E4" s="90"/>
      <c r="F4" s="90"/>
      <c r="G4" s="90"/>
      <c r="H4" s="91"/>
      <c r="I4" s="91"/>
      <c r="J4" s="91"/>
      <c r="K4" s="92"/>
    </row>
    <row r="5" spans="2:14" x14ac:dyDescent="0.2">
      <c r="B5" s="93" t="s">
        <v>94</v>
      </c>
      <c r="C5" s="94" t="s">
        <v>95</v>
      </c>
      <c r="D5" s="94" t="s">
        <v>96</v>
      </c>
      <c r="E5" s="94" t="s">
        <v>97</v>
      </c>
      <c r="F5" s="94" t="s">
        <v>98</v>
      </c>
      <c r="G5" s="94" t="s">
        <v>99</v>
      </c>
      <c r="H5" s="95" t="s">
        <v>100</v>
      </c>
      <c r="I5" s="95" t="s">
        <v>101</v>
      </c>
      <c r="J5" s="95" t="s">
        <v>102</v>
      </c>
      <c r="K5" s="96" t="s">
        <v>103</v>
      </c>
      <c r="L5" s="97" t="s">
        <v>104</v>
      </c>
      <c r="M5" s="98" t="s">
        <v>105</v>
      </c>
      <c r="N5" s="98" t="s">
        <v>106</v>
      </c>
    </row>
    <row r="6" spans="2:14" x14ac:dyDescent="0.2">
      <c r="B6" s="99">
        <v>1.1000000000000001</v>
      </c>
      <c r="C6" s="100" t="s">
        <v>26</v>
      </c>
      <c r="D6" s="101">
        <v>1</v>
      </c>
      <c r="E6" s="101"/>
      <c r="F6" s="102"/>
      <c r="G6" s="103">
        <v>1</v>
      </c>
      <c r="H6" s="102"/>
      <c r="I6" s="104"/>
      <c r="J6" s="105" t="s">
        <v>107</v>
      </c>
      <c r="K6" s="106" t="s">
        <v>108</v>
      </c>
      <c r="L6" s="107">
        <v>1.0900000000000001</v>
      </c>
      <c r="M6" s="108"/>
      <c r="N6" s="108"/>
    </row>
    <row r="7" spans="2:14" x14ac:dyDescent="0.2">
      <c r="B7" s="99">
        <f t="shared" ref="B7:B18" si="0">$B$6</f>
        <v>1.1000000000000001</v>
      </c>
      <c r="C7" s="100" t="s">
        <v>26</v>
      </c>
      <c r="D7" s="100">
        <v>2</v>
      </c>
      <c r="E7" s="100"/>
      <c r="F7" s="105"/>
      <c r="G7" s="109">
        <v>1</v>
      </c>
      <c r="H7" s="105"/>
      <c r="I7" s="105"/>
      <c r="J7" s="105" t="s">
        <v>107</v>
      </c>
      <c r="K7" s="110" t="s">
        <v>109</v>
      </c>
      <c r="L7" s="107">
        <v>0.94</v>
      </c>
      <c r="M7" s="108"/>
      <c r="N7" s="108"/>
    </row>
    <row r="8" spans="2:14" x14ac:dyDescent="0.2">
      <c r="B8" s="99">
        <f t="shared" si="0"/>
        <v>1.1000000000000001</v>
      </c>
      <c r="C8" s="100" t="s">
        <v>26</v>
      </c>
      <c r="D8" s="100">
        <v>3</v>
      </c>
      <c r="E8" s="100"/>
      <c r="F8" s="105"/>
      <c r="G8" s="109">
        <v>0.99</v>
      </c>
      <c r="H8" s="105"/>
      <c r="I8" s="105"/>
      <c r="J8" s="105" t="s">
        <v>107</v>
      </c>
      <c r="K8" s="110" t="s">
        <v>110</v>
      </c>
      <c r="L8" s="111"/>
      <c r="M8" s="112"/>
      <c r="N8" s="112"/>
    </row>
    <row r="9" spans="2:14" x14ac:dyDescent="0.2">
      <c r="B9" s="99">
        <f t="shared" si="0"/>
        <v>1.1000000000000001</v>
      </c>
      <c r="C9" s="100" t="s">
        <v>26</v>
      </c>
      <c r="D9" s="100">
        <v>4</v>
      </c>
      <c r="E9" s="100"/>
      <c r="F9" s="105"/>
      <c r="G9" s="105">
        <v>2</v>
      </c>
      <c r="H9" s="105" t="s">
        <v>111</v>
      </c>
      <c r="I9" s="105"/>
      <c r="J9" s="105" t="s">
        <v>107</v>
      </c>
      <c r="K9" s="110" t="s">
        <v>112</v>
      </c>
      <c r="L9" s="113">
        <v>0</v>
      </c>
      <c r="M9" s="112"/>
      <c r="N9" s="112"/>
    </row>
    <row r="10" spans="2:14" ht="25.5" x14ac:dyDescent="0.2">
      <c r="B10" s="99">
        <f t="shared" si="0"/>
        <v>1.1000000000000001</v>
      </c>
      <c r="C10" s="100" t="s">
        <v>26</v>
      </c>
      <c r="D10" s="100">
        <v>5</v>
      </c>
      <c r="E10" s="100"/>
      <c r="F10" s="105"/>
      <c r="G10" s="105">
        <v>0</v>
      </c>
      <c r="H10" s="105" t="s">
        <v>111</v>
      </c>
      <c r="I10" s="105"/>
      <c r="J10" s="105" t="s">
        <v>107</v>
      </c>
      <c r="K10" s="110" t="s">
        <v>113</v>
      </c>
      <c r="L10" s="113">
        <v>0</v>
      </c>
      <c r="M10" s="108"/>
      <c r="N10" s="114"/>
    </row>
    <row r="11" spans="2:14" ht="25.5" x14ac:dyDescent="0.2">
      <c r="B11" s="99">
        <f t="shared" si="0"/>
        <v>1.1000000000000001</v>
      </c>
      <c r="C11" s="100" t="s">
        <v>26</v>
      </c>
      <c r="D11" s="100">
        <v>6</v>
      </c>
      <c r="E11" s="100"/>
      <c r="F11" s="105"/>
      <c r="G11" s="105">
        <v>0</v>
      </c>
      <c r="H11" s="105" t="s">
        <v>111</v>
      </c>
      <c r="I11" s="105"/>
      <c r="J11" s="105" t="s">
        <v>107</v>
      </c>
      <c r="K11" s="110" t="s">
        <v>114</v>
      </c>
      <c r="L11" s="113">
        <v>0</v>
      </c>
      <c r="M11" s="108"/>
      <c r="N11" s="108"/>
    </row>
    <row r="12" spans="2:14" x14ac:dyDescent="0.2">
      <c r="B12" s="99">
        <f t="shared" si="0"/>
        <v>1.1000000000000001</v>
      </c>
      <c r="C12" s="100" t="s">
        <v>26</v>
      </c>
      <c r="D12" s="100">
        <v>7</v>
      </c>
      <c r="E12" s="100"/>
      <c r="F12" s="105"/>
      <c r="G12" s="105">
        <v>0.94</v>
      </c>
      <c r="H12" s="105"/>
      <c r="I12" s="105"/>
      <c r="J12" s="105" t="s">
        <v>107</v>
      </c>
      <c r="K12" s="110" t="s">
        <v>115</v>
      </c>
      <c r="L12" s="115">
        <v>0.99</v>
      </c>
      <c r="M12" s="116"/>
      <c r="N12" s="116"/>
    </row>
    <row r="13" spans="2:14" x14ac:dyDescent="0.2">
      <c r="B13" s="99">
        <f t="shared" si="0"/>
        <v>1.1000000000000001</v>
      </c>
      <c r="C13" s="100" t="s">
        <v>26</v>
      </c>
      <c r="D13" s="100"/>
      <c r="E13" s="100">
        <v>8</v>
      </c>
      <c r="F13" s="117">
        <v>42522</v>
      </c>
      <c r="G13" s="117">
        <v>42644</v>
      </c>
      <c r="H13" s="118"/>
      <c r="I13" s="118">
        <v>42644</v>
      </c>
      <c r="J13" s="105" t="s">
        <v>107</v>
      </c>
      <c r="K13" s="119" t="s">
        <v>116</v>
      </c>
      <c r="L13" s="120"/>
      <c r="M13" s="121"/>
      <c r="N13" s="121" t="s">
        <v>117</v>
      </c>
    </row>
    <row r="14" spans="2:14" x14ac:dyDescent="0.2">
      <c r="B14" s="99">
        <f t="shared" si="0"/>
        <v>1.1000000000000001</v>
      </c>
      <c r="C14" s="100" t="s">
        <v>26</v>
      </c>
      <c r="D14" s="100"/>
      <c r="E14" s="100">
        <v>9</v>
      </c>
      <c r="F14" s="117">
        <v>42675</v>
      </c>
      <c r="G14" s="117">
        <v>42675</v>
      </c>
      <c r="H14" s="117"/>
      <c r="I14" s="118"/>
      <c r="J14" s="105" t="s">
        <v>107</v>
      </c>
      <c r="K14" s="122" t="s">
        <v>118</v>
      </c>
      <c r="L14" s="120"/>
      <c r="M14" s="121" t="s">
        <v>119</v>
      </c>
      <c r="N14" s="121" t="s">
        <v>117</v>
      </c>
    </row>
    <row r="15" spans="2:14" x14ac:dyDescent="0.2">
      <c r="B15" s="99">
        <f t="shared" si="0"/>
        <v>1.1000000000000001</v>
      </c>
      <c r="C15" s="100" t="s">
        <v>26</v>
      </c>
      <c r="D15" s="123"/>
      <c r="E15" s="100">
        <v>10</v>
      </c>
      <c r="F15" s="117">
        <v>42887</v>
      </c>
      <c r="G15" s="117">
        <v>42887</v>
      </c>
      <c r="H15" s="124"/>
      <c r="I15" s="124"/>
      <c r="J15" s="105" t="s">
        <v>107</v>
      </c>
      <c r="K15" s="119" t="s">
        <v>116</v>
      </c>
      <c r="L15" s="120"/>
      <c r="M15" s="121"/>
      <c r="N15" s="121" t="s">
        <v>117</v>
      </c>
    </row>
    <row r="16" spans="2:14" x14ac:dyDescent="0.2">
      <c r="B16" s="99">
        <f t="shared" si="0"/>
        <v>1.1000000000000001</v>
      </c>
      <c r="C16" s="100" t="s">
        <v>26</v>
      </c>
      <c r="D16" s="123"/>
      <c r="E16" s="100">
        <v>11</v>
      </c>
      <c r="F16" s="117">
        <v>43252</v>
      </c>
      <c r="G16" s="117">
        <v>43252</v>
      </c>
      <c r="H16" s="124"/>
      <c r="I16" s="124"/>
      <c r="J16" s="105" t="s">
        <v>107</v>
      </c>
      <c r="K16" s="119" t="s">
        <v>116</v>
      </c>
      <c r="L16" s="125"/>
      <c r="M16" s="121"/>
      <c r="N16" s="121" t="s">
        <v>120</v>
      </c>
    </row>
    <row r="17" spans="2:14" x14ac:dyDescent="0.2">
      <c r="B17" s="99">
        <f t="shared" si="0"/>
        <v>1.1000000000000001</v>
      </c>
      <c r="C17" s="100" t="s">
        <v>26</v>
      </c>
      <c r="D17" s="123"/>
      <c r="E17" s="100">
        <v>12</v>
      </c>
      <c r="F17" s="117">
        <v>43374</v>
      </c>
      <c r="G17" s="117">
        <v>43374</v>
      </c>
      <c r="H17" s="124"/>
      <c r="I17" s="124"/>
      <c r="J17" s="105" t="s">
        <v>107</v>
      </c>
      <c r="K17" s="122" t="s">
        <v>118</v>
      </c>
      <c r="L17" s="125"/>
      <c r="M17" s="121"/>
      <c r="N17" s="121" t="s">
        <v>120</v>
      </c>
    </row>
    <row r="18" spans="2:14" x14ac:dyDescent="0.2">
      <c r="B18" s="99">
        <f t="shared" si="0"/>
        <v>1.1000000000000001</v>
      </c>
      <c r="C18" s="100" t="s">
        <v>26</v>
      </c>
      <c r="D18" s="123"/>
      <c r="E18" s="100">
        <v>13</v>
      </c>
      <c r="F18" s="118">
        <v>43617</v>
      </c>
      <c r="G18" s="118">
        <v>43617</v>
      </c>
      <c r="H18" s="124"/>
      <c r="I18" s="124"/>
      <c r="J18" s="105" t="s">
        <v>121</v>
      </c>
      <c r="K18" s="119" t="s">
        <v>116</v>
      </c>
      <c r="L18" s="125"/>
      <c r="M18" s="121"/>
      <c r="N18" s="121" t="s">
        <v>120</v>
      </c>
    </row>
    <row r="19" spans="2:14" x14ac:dyDescent="0.2">
      <c r="B19" s="126">
        <v>1.2</v>
      </c>
      <c r="C19" s="127" t="s">
        <v>40</v>
      </c>
      <c r="D19" s="127">
        <v>1</v>
      </c>
      <c r="E19" s="127"/>
      <c r="F19" s="128"/>
      <c r="G19" s="129">
        <v>1</v>
      </c>
      <c r="H19" s="128"/>
      <c r="I19" s="128"/>
      <c r="J19" s="104" t="s">
        <v>107</v>
      </c>
      <c r="K19" s="130" t="s">
        <v>122</v>
      </c>
      <c r="L19" s="131">
        <v>1.5</v>
      </c>
      <c r="M19" s="108"/>
      <c r="N19" s="132"/>
    </row>
    <row r="20" spans="2:14" x14ac:dyDescent="0.2">
      <c r="B20" s="126">
        <f t="shared" ref="B20:B30" si="1">$B$19</f>
        <v>1.2</v>
      </c>
      <c r="C20" s="133" t="s">
        <v>40</v>
      </c>
      <c r="D20" s="133">
        <v>2</v>
      </c>
      <c r="E20" s="133"/>
      <c r="F20" s="129"/>
      <c r="G20" s="129">
        <v>1</v>
      </c>
      <c r="H20" s="129"/>
      <c r="I20" s="129"/>
      <c r="J20" s="105" t="s">
        <v>107</v>
      </c>
      <c r="K20" s="134" t="s">
        <v>123</v>
      </c>
      <c r="L20" s="135">
        <f>(1+1+1)/3</f>
        <v>1</v>
      </c>
      <c r="M20" s="136"/>
      <c r="N20" s="121"/>
    </row>
    <row r="21" spans="2:14" x14ac:dyDescent="0.2">
      <c r="B21" s="126">
        <f t="shared" si="1"/>
        <v>1.2</v>
      </c>
      <c r="C21" s="133" t="s">
        <v>40</v>
      </c>
      <c r="D21" s="127">
        <v>3</v>
      </c>
      <c r="E21" s="133"/>
      <c r="F21" s="129"/>
      <c r="G21" s="129">
        <v>1</v>
      </c>
      <c r="H21" s="129"/>
      <c r="I21" s="129"/>
      <c r="J21" s="105" t="s">
        <v>107</v>
      </c>
      <c r="K21" s="134" t="s">
        <v>124</v>
      </c>
      <c r="L21" s="137">
        <v>0.89</v>
      </c>
      <c r="M21" s="112"/>
      <c r="N21" s="121"/>
    </row>
    <row r="22" spans="2:14" x14ac:dyDescent="0.2">
      <c r="B22" s="126">
        <f t="shared" si="1"/>
        <v>1.2</v>
      </c>
      <c r="C22" s="133" t="s">
        <v>40</v>
      </c>
      <c r="D22" s="133">
        <v>4</v>
      </c>
      <c r="E22" s="133"/>
      <c r="F22" s="129"/>
      <c r="G22" s="129">
        <v>1</v>
      </c>
      <c r="H22" s="129"/>
      <c r="I22" s="129"/>
      <c r="J22" s="105" t="s">
        <v>107</v>
      </c>
      <c r="K22" s="134" t="s">
        <v>125</v>
      </c>
      <c r="L22" s="138">
        <v>1.1599999999999999</v>
      </c>
      <c r="M22" s="112"/>
      <c r="N22" s="132"/>
    </row>
    <row r="23" spans="2:14" ht="25.5" x14ac:dyDescent="0.2">
      <c r="B23" s="126">
        <f t="shared" si="1"/>
        <v>1.2</v>
      </c>
      <c r="C23" s="133" t="s">
        <v>40</v>
      </c>
      <c r="D23" s="127">
        <v>5</v>
      </c>
      <c r="E23" s="133"/>
      <c r="F23" s="129"/>
      <c r="G23" s="129">
        <v>2</v>
      </c>
      <c r="H23" s="129"/>
      <c r="I23" s="129"/>
      <c r="J23" s="105" t="s">
        <v>107</v>
      </c>
      <c r="K23" s="134" t="s">
        <v>126</v>
      </c>
      <c r="L23" s="139">
        <f>(1+0+0)/3</f>
        <v>0.33333333333333331</v>
      </c>
      <c r="M23" s="114"/>
      <c r="N23" s="132"/>
    </row>
    <row r="24" spans="2:14" ht="25.5" x14ac:dyDescent="0.2">
      <c r="B24" s="126">
        <f t="shared" si="1"/>
        <v>1.2</v>
      </c>
      <c r="C24" s="133" t="s">
        <v>40</v>
      </c>
      <c r="D24" s="133">
        <v>6</v>
      </c>
      <c r="E24" s="133"/>
      <c r="F24" s="129"/>
      <c r="G24" s="140">
        <v>0.01</v>
      </c>
      <c r="H24" s="129"/>
      <c r="I24" s="129"/>
      <c r="J24" s="105" t="s">
        <v>107</v>
      </c>
      <c r="K24" s="134" t="s">
        <v>127</v>
      </c>
      <c r="L24" s="141">
        <v>4.1000000000000003E-3</v>
      </c>
      <c r="M24" s="108"/>
      <c r="N24" s="121"/>
    </row>
    <row r="25" spans="2:14" ht="25.5" x14ac:dyDescent="0.2">
      <c r="B25" s="126">
        <f t="shared" si="1"/>
        <v>1.2</v>
      </c>
      <c r="C25" s="133" t="s">
        <v>40</v>
      </c>
      <c r="D25" s="127">
        <v>7</v>
      </c>
      <c r="E25" s="133"/>
      <c r="F25" s="129"/>
      <c r="G25" s="129">
        <v>1</v>
      </c>
      <c r="H25" s="129"/>
      <c r="I25" s="129"/>
      <c r="J25" s="105" t="s">
        <v>107</v>
      </c>
      <c r="K25" s="134" t="s">
        <v>128</v>
      </c>
      <c r="L25" s="139">
        <v>0.33</v>
      </c>
      <c r="M25" s="116" t="s">
        <v>129</v>
      </c>
      <c r="N25" s="132"/>
    </row>
    <row r="26" spans="2:14" x14ac:dyDescent="0.2">
      <c r="B26" s="126">
        <f t="shared" si="1"/>
        <v>1.2</v>
      </c>
      <c r="C26" s="133" t="s">
        <v>40</v>
      </c>
      <c r="D26" s="133">
        <v>8</v>
      </c>
      <c r="E26" s="133"/>
      <c r="F26" s="129"/>
      <c r="G26" s="140">
        <v>0.99</v>
      </c>
      <c r="H26" s="129"/>
      <c r="I26" s="129"/>
      <c r="J26" s="105" t="s">
        <v>107</v>
      </c>
      <c r="K26" s="142" t="s">
        <v>130</v>
      </c>
      <c r="L26" s="143">
        <v>1</v>
      </c>
      <c r="M26" s="144"/>
      <c r="N26" s="121"/>
    </row>
    <row r="27" spans="2:14" x14ac:dyDescent="0.2">
      <c r="B27" s="126">
        <f t="shared" si="1"/>
        <v>1.2</v>
      </c>
      <c r="C27" s="133" t="s">
        <v>40</v>
      </c>
      <c r="D27" s="133">
        <v>9</v>
      </c>
      <c r="E27" s="133"/>
      <c r="F27" s="129"/>
      <c r="G27" s="140">
        <v>0.99</v>
      </c>
      <c r="H27" s="129"/>
      <c r="I27" s="129"/>
      <c r="J27" s="105" t="s">
        <v>107</v>
      </c>
      <c r="K27" s="142" t="s">
        <v>131</v>
      </c>
      <c r="L27" s="135">
        <f>(1+0.99+1)/3</f>
        <v>0.9966666666666667</v>
      </c>
      <c r="M27" s="121"/>
      <c r="N27" s="121"/>
    </row>
    <row r="28" spans="2:14" x14ac:dyDescent="0.2">
      <c r="B28" s="126">
        <f t="shared" si="1"/>
        <v>1.2</v>
      </c>
      <c r="C28" s="133" t="s">
        <v>40</v>
      </c>
      <c r="D28" s="127">
        <v>10</v>
      </c>
      <c r="E28" s="133"/>
      <c r="F28" s="129"/>
      <c r="G28" s="140">
        <v>0.99</v>
      </c>
      <c r="H28" s="129"/>
      <c r="I28" s="129"/>
      <c r="J28" s="105" t="s">
        <v>107</v>
      </c>
      <c r="K28" s="142" t="s">
        <v>132</v>
      </c>
      <c r="L28" s="145">
        <v>0.92</v>
      </c>
      <c r="M28" s="146"/>
      <c r="N28" s="121"/>
    </row>
    <row r="29" spans="2:14" x14ac:dyDescent="0.2">
      <c r="B29" s="126">
        <f t="shared" si="1"/>
        <v>1.2</v>
      </c>
      <c r="C29" s="133" t="s">
        <v>40</v>
      </c>
      <c r="D29" s="133">
        <v>11</v>
      </c>
      <c r="E29" s="133"/>
      <c r="F29" s="129"/>
      <c r="G29" s="140">
        <v>0.99</v>
      </c>
      <c r="H29" s="129"/>
      <c r="I29" s="129"/>
      <c r="J29" s="105" t="s">
        <v>107</v>
      </c>
      <c r="K29" s="142" t="s">
        <v>133</v>
      </c>
      <c r="L29" s="135">
        <f>(1+1+1)/3</f>
        <v>1</v>
      </c>
      <c r="M29" s="121"/>
      <c r="N29" s="121"/>
    </row>
    <row r="30" spans="2:14" x14ac:dyDescent="0.2">
      <c r="B30" s="126">
        <f t="shared" si="1"/>
        <v>1.2</v>
      </c>
      <c r="C30" s="133" t="s">
        <v>40</v>
      </c>
      <c r="D30" s="133">
        <v>12</v>
      </c>
      <c r="E30" s="133"/>
      <c r="F30" s="129"/>
      <c r="G30" s="140">
        <v>0.99</v>
      </c>
      <c r="H30" s="129"/>
      <c r="I30" s="129"/>
      <c r="J30" s="105" t="s">
        <v>107</v>
      </c>
      <c r="K30" s="134" t="s">
        <v>134</v>
      </c>
      <c r="L30" s="135">
        <f>(0.9984+1+1)/3</f>
        <v>0.99946666666666673</v>
      </c>
      <c r="M30" s="132"/>
      <c r="N30" s="132"/>
    </row>
    <row r="31" spans="2:14" ht="25.5" x14ac:dyDescent="0.2">
      <c r="B31" s="147">
        <v>1.3</v>
      </c>
      <c r="C31" s="101" t="s">
        <v>135</v>
      </c>
      <c r="D31" s="101">
        <v>1</v>
      </c>
      <c r="E31" s="101"/>
      <c r="F31" s="102"/>
      <c r="G31" s="103">
        <v>0.97</v>
      </c>
      <c r="H31" s="102" t="s">
        <v>111</v>
      </c>
      <c r="I31" s="102"/>
      <c r="J31" s="148" t="s">
        <v>107</v>
      </c>
      <c r="K31" s="149" t="s">
        <v>136</v>
      </c>
      <c r="L31" s="143">
        <v>1</v>
      </c>
      <c r="M31" s="121"/>
      <c r="N31" s="121"/>
    </row>
    <row r="32" spans="2:14" x14ac:dyDescent="0.2">
      <c r="B32" s="147">
        <f t="shared" ref="B32:B41" si="2">$B$31</f>
        <v>1.3</v>
      </c>
      <c r="C32" s="100" t="s">
        <v>135</v>
      </c>
      <c r="D32" s="100">
        <v>2</v>
      </c>
      <c r="E32" s="100"/>
      <c r="F32" s="104"/>
      <c r="G32" s="150">
        <v>0.97</v>
      </c>
      <c r="H32" s="104" t="s">
        <v>111</v>
      </c>
      <c r="I32" s="104"/>
      <c r="J32" s="148" t="s">
        <v>107</v>
      </c>
      <c r="K32" s="151" t="s">
        <v>137</v>
      </c>
      <c r="L32" s="135">
        <v>1</v>
      </c>
      <c r="M32" s="121"/>
      <c r="N32" s="121"/>
    </row>
    <row r="33" spans="2:14" x14ac:dyDescent="0.2">
      <c r="B33" s="147">
        <f t="shared" si="2"/>
        <v>1.3</v>
      </c>
      <c r="C33" s="100" t="s">
        <v>135</v>
      </c>
      <c r="D33" s="100">
        <v>3</v>
      </c>
      <c r="E33" s="100"/>
      <c r="F33" s="104"/>
      <c r="G33" s="150">
        <v>0.97</v>
      </c>
      <c r="H33" s="105" t="s">
        <v>111</v>
      </c>
      <c r="I33" s="104"/>
      <c r="J33" s="148" t="s">
        <v>107</v>
      </c>
      <c r="K33" s="110" t="s">
        <v>138</v>
      </c>
      <c r="L33" s="135">
        <v>1</v>
      </c>
      <c r="M33" s="121"/>
      <c r="N33" s="121"/>
    </row>
    <row r="34" spans="2:14" x14ac:dyDescent="0.2">
      <c r="B34" s="147">
        <f t="shared" si="2"/>
        <v>1.3</v>
      </c>
      <c r="C34" s="100" t="s">
        <v>135</v>
      </c>
      <c r="D34" s="100">
        <v>4</v>
      </c>
      <c r="E34" s="100"/>
      <c r="F34" s="104"/>
      <c r="G34" s="150">
        <v>0.97</v>
      </c>
      <c r="H34" s="105" t="s">
        <v>111</v>
      </c>
      <c r="I34" s="104"/>
      <c r="J34" s="148" t="s">
        <v>107</v>
      </c>
      <c r="K34" s="110" t="s">
        <v>139</v>
      </c>
      <c r="L34" s="152">
        <f>(0.97+0.79+0.99)/3</f>
        <v>0.91666666666666663</v>
      </c>
      <c r="M34" s="121"/>
      <c r="N34" s="121"/>
    </row>
    <row r="35" spans="2:14" x14ac:dyDescent="0.2">
      <c r="B35" s="147">
        <f t="shared" si="2"/>
        <v>1.3</v>
      </c>
      <c r="C35" s="100" t="s">
        <v>135</v>
      </c>
      <c r="D35" s="100">
        <v>5</v>
      </c>
      <c r="E35" s="100"/>
      <c r="F35" s="104"/>
      <c r="G35" s="153">
        <v>0.97</v>
      </c>
      <c r="H35" s="105" t="s">
        <v>111</v>
      </c>
      <c r="I35" s="104"/>
      <c r="J35" s="148" t="s">
        <v>107</v>
      </c>
      <c r="K35" s="110" t="s">
        <v>140</v>
      </c>
      <c r="L35" s="135">
        <f>(1+1+1)/3</f>
        <v>1</v>
      </c>
      <c r="M35" s="121"/>
      <c r="N35" s="121"/>
    </row>
    <row r="36" spans="2:14" x14ac:dyDescent="0.2">
      <c r="B36" s="147">
        <f t="shared" si="2"/>
        <v>1.3</v>
      </c>
      <c r="C36" s="100" t="s">
        <v>135</v>
      </c>
      <c r="D36" s="100">
        <v>6</v>
      </c>
      <c r="E36" s="100"/>
      <c r="F36" s="104"/>
      <c r="G36" s="150">
        <v>0.95</v>
      </c>
      <c r="H36" s="105"/>
      <c r="I36" s="105"/>
      <c r="J36" s="154" t="s">
        <v>141</v>
      </c>
      <c r="K36" s="110" t="s">
        <v>142</v>
      </c>
      <c r="L36" s="135">
        <f>((1+1+1)*42+(168-42)*(1+1+1))/(168*3)</f>
        <v>1</v>
      </c>
      <c r="M36" s="121"/>
      <c r="N36" s="121"/>
    </row>
    <row r="37" spans="2:14" ht="25.5" x14ac:dyDescent="0.2">
      <c r="B37" s="147">
        <f t="shared" si="2"/>
        <v>1.3</v>
      </c>
      <c r="C37" s="100" t="s">
        <v>135</v>
      </c>
      <c r="D37" s="100">
        <v>7</v>
      </c>
      <c r="E37" s="100"/>
      <c r="F37" s="104"/>
      <c r="G37" s="104" t="s">
        <v>143</v>
      </c>
      <c r="H37" s="105"/>
      <c r="I37" s="105"/>
      <c r="J37" s="154" t="s">
        <v>141</v>
      </c>
      <c r="K37" s="110" t="s">
        <v>144</v>
      </c>
      <c r="L37" s="155">
        <v>2</v>
      </c>
      <c r="M37" s="121"/>
      <c r="N37" s="121"/>
    </row>
    <row r="38" spans="2:14" x14ac:dyDescent="0.2">
      <c r="B38" s="147">
        <f t="shared" si="2"/>
        <v>1.3</v>
      </c>
      <c r="C38" s="100" t="s">
        <v>135</v>
      </c>
      <c r="D38" s="100">
        <v>8</v>
      </c>
      <c r="E38" s="100"/>
      <c r="F38" s="104"/>
      <c r="G38" s="150">
        <v>0.7</v>
      </c>
      <c r="H38" s="105"/>
      <c r="I38" s="105"/>
      <c r="J38" s="154" t="s">
        <v>141</v>
      </c>
      <c r="K38" s="110" t="s">
        <v>145</v>
      </c>
      <c r="L38" s="156">
        <v>0.87429999999999997</v>
      </c>
      <c r="M38" s="121"/>
      <c r="N38" s="121"/>
    </row>
    <row r="39" spans="2:14" x14ac:dyDescent="0.2">
      <c r="B39" s="147">
        <f t="shared" si="2"/>
        <v>1.3</v>
      </c>
      <c r="C39" s="100" t="s">
        <v>135</v>
      </c>
      <c r="D39" s="100">
        <v>9</v>
      </c>
      <c r="E39" s="100"/>
      <c r="F39" s="104"/>
      <c r="G39" s="104">
        <v>70</v>
      </c>
      <c r="H39" s="105"/>
      <c r="I39" s="105"/>
      <c r="J39" s="154" t="s">
        <v>141</v>
      </c>
      <c r="K39" s="110" t="s">
        <v>146</v>
      </c>
      <c r="L39" s="156">
        <v>0.94430000000000003</v>
      </c>
      <c r="M39" s="121"/>
      <c r="N39" s="121"/>
    </row>
    <row r="40" spans="2:14" ht="25.5" x14ac:dyDescent="0.2">
      <c r="B40" s="147">
        <f t="shared" si="2"/>
        <v>1.3</v>
      </c>
      <c r="C40" s="100" t="s">
        <v>135</v>
      </c>
      <c r="D40" s="100">
        <v>10</v>
      </c>
      <c r="E40" s="100"/>
      <c r="F40" s="104"/>
      <c r="G40" s="150">
        <v>0.75</v>
      </c>
      <c r="H40" s="105"/>
      <c r="I40" s="105"/>
      <c r="J40" s="154" t="s">
        <v>141</v>
      </c>
      <c r="K40" s="110" t="s">
        <v>147</v>
      </c>
      <c r="L40" s="156">
        <v>0.35499999999999998</v>
      </c>
      <c r="M40" s="121"/>
      <c r="N40" s="157"/>
    </row>
    <row r="41" spans="2:14" x14ac:dyDescent="0.2">
      <c r="B41" s="147">
        <f t="shared" si="2"/>
        <v>1.3</v>
      </c>
      <c r="C41" s="100" t="s">
        <v>135</v>
      </c>
      <c r="D41" s="100">
        <v>11</v>
      </c>
      <c r="E41" s="100"/>
      <c r="F41" s="104"/>
      <c r="G41" s="104"/>
      <c r="H41" s="105"/>
      <c r="I41" s="105"/>
      <c r="J41" s="154" t="s">
        <v>141</v>
      </c>
      <c r="K41" s="110" t="s">
        <v>148</v>
      </c>
      <c r="L41" s="158">
        <v>38500</v>
      </c>
      <c r="M41" s="121"/>
      <c r="N41" s="121"/>
    </row>
    <row r="42" spans="2:14" ht="38.25" x14ac:dyDescent="0.2">
      <c r="B42" s="126">
        <v>1.4</v>
      </c>
      <c r="C42" s="133" t="s">
        <v>149</v>
      </c>
      <c r="D42" s="133"/>
      <c r="E42" s="133">
        <v>1</v>
      </c>
      <c r="F42" s="159">
        <v>42522</v>
      </c>
      <c r="G42" s="159">
        <v>42522</v>
      </c>
      <c r="H42" s="160"/>
      <c r="I42" s="161">
        <v>42644</v>
      </c>
      <c r="J42" s="161" t="s">
        <v>107</v>
      </c>
      <c r="K42" s="162" t="s">
        <v>150</v>
      </c>
      <c r="L42" s="163">
        <v>42736</v>
      </c>
      <c r="M42" s="164" t="s">
        <v>151</v>
      </c>
      <c r="N42" s="121" t="s">
        <v>152</v>
      </c>
    </row>
    <row r="43" spans="2:14" ht="25.5" x14ac:dyDescent="0.2">
      <c r="B43" s="126">
        <f t="shared" ref="B43:B57" si="3">$B$42</f>
        <v>1.4</v>
      </c>
      <c r="C43" s="133" t="s">
        <v>149</v>
      </c>
      <c r="D43" s="133"/>
      <c r="E43" s="133">
        <v>2</v>
      </c>
      <c r="F43" s="159">
        <v>42675</v>
      </c>
      <c r="G43" s="159">
        <v>42675</v>
      </c>
      <c r="H43" s="160"/>
      <c r="I43" s="161">
        <v>42767</v>
      </c>
      <c r="J43" s="161" t="s">
        <v>107</v>
      </c>
      <c r="K43" s="162" t="s">
        <v>153</v>
      </c>
      <c r="L43" s="165">
        <v>42767</v>
      </c>
      <c r="M43" s="164" t="s">
        <v>154</v>
      </c>
      <c r="N43" s="121" t="s">
        <v>152</v>
      </c>
    </row>
    <row r="44" spans="2:14" x14ac:dyDescent="0.2">
      <c r="B44" s="126">
        <f t="shared" si="3"/>
        <v>1.4</v>
      </c>
      <c r="C44" s="133" t="s">
        <v>149</v>
      </c>
      <c r="D44" s="133"/>
      <c r="E44" s="133">
        <v>3</v>
      </c>
      <c r="F44" s="159">
        <v>42826</v>
      </c>
      <c r="G44" s="159">
        <v>42826</v>
      </c>
      <c r="H44" s="160"/>
      <c r="I44" s="161"/>
      <c r="J44" s="161" t="s">
        <v>107</v>
      </c>
      <c r="K44" s="142" t="s">
        <v>155</v>
      </c>
      <c r="L44" s="166"/>
      <c r="M44" s="164" t="s">
        <v>156</v>
      </c>
      <c r="N44" s="121" t="s">
        <v>157</v>
      </c>
    </row>
    <row r="45" spans="2:14" x14ac:dyDescent="0.2">
      <c r="B45" s="126">
        <f t="shared" si="3"/>
        <v>1.4</v>
      </c>
      <c r="C45" s="133" t="s">
        <v>149</v>
      </c>
      <c r="D45" s="133"/>
      <c r="E45" s="133">
        <v>4</v>
      </c>
      <c r="F45" s="159">
        <v>42856</v>
      </c>
      <c r="G45" s="159">
        <v>42856</v>
      </c>
      <c r="H45" s="160"/>
      <c r="I45" s="161"/>
      <c r="J45" s="161" t="s">
        <v>107</v>
      </c>
      <c r="K45" s="142" t="s">
        <v>158</v>
      </c>
      <c r="L45" s="165"/>
      <c r="M45" s="167" t="s">
        <v>159</v>
      </c>
      <c r="N45" s="121" t="s">
        <v>152</v>
      </c>
    </row>
    <row r="46" spans="2:14" ht="25.5" x14ac:dyDescent="0.2">
      <c r="B46" s="126">
        <f t="shared" si="3"/>
        <v>1.4</v>
      </c>
      <c r="C46" s="133" t="s">
        <v>149</v>
      </c>
      <c r="D46" s="133"/>
      <c r="E46" s="133">
        <v>5</v>
      </c>
      <c r="F46" s="159">
        <v>42887</v>
      </c>
      <c r="G46" s="159">
        <v>42887</v>
      </c>
      <c r="H46" s="160"/>
      <c r="I46" s="161"/>
      <c r="J46" s="161" t="s">
        <v>107</v>
      </c>
      <c r="K46" s="162" t="s">
        <v>150</v>
      </c>
      <c r="L46" s="166"/>
      <c r="M46" s="164" t="s">
        <v>160</v>
      </c>
      <c r="N46" s="121" t="s">
        <v>152</v>
      </c>
    </row>
    <row r="47" spans="2:14" ht="51" x14ac:dyDescent="0.2">
      <c r="B47" s="126">
        <f t="shared" si="3"/>
        <v>1.4</v>
      </c>
      <c r="C47" s="133" t="s">
        <v>149</v>
      </c>
      <c r="D47" s="133"/>
      <c r="E47" s="133">
        <v>6</v>
      </c>
      <c r="F47" s="159">
        <v>43040</v>
      </c>
      <c r="G47" s="159">
        <v>43040</v>
      </c>
      <c r="H47" s="160"/>
      <c r="I47" s="161"/>
      <c r="J47" s="161" t="s">
        <v>107</v>
      </c>
      <c r="K47" s="168" t="s">
        <v>161</v>
      </c>
      <c r="L47" s="166"/>
      <c r="M47" s="164" t="s">
        <v>162</v>
      </c>
      <c r="N47" s="121" t="s">
        <v>152</v>
      </c>
    </row>
    <row r="48" spans="2:14" ht="25.5" x14ac:dyDescent="0.2">
      <c r="B48" s="126">
        <f t="shared" si="3"/>
        <v>1.4</v>
      </c>
      <c r="C48" s="133" t="s">
        <v>149</v>
      </c>
      <c r="D48" s="133"/>
      <c r="E48" s="133">
        <v>7</v>
      </c>
      <c r="F48" s="159">
        <v>43191</v>
      </c>
      <c r="G48" s="159">
        <v>43191</v>
      </c>
      <c r="H48" s="160"/>
      <c r="I48" s="161"/>
      <c r="J48" s="161" t="s">
        <v>107</v>
      </c>
      <c r="K48" s="168" t="s">
        <v>163</v>
      </c>
      <c r="L48" s="166"/>
      <c r="M48" s="164" t="s">
        <v>164</v>
      </c>
      <c r="N48" s="121" t="s">
        <v>157</v>
      </c>
    </row>
    <row r="49" spans="2:14" ht="25.5" x14ac:dyDescent="0.2">
      <c r="B49" s="126">
        <f t="shared" si="3"/>
        <v>1.4</v>
      </c>
      <c r="C49" s="133" t="s">
        <v>149</v>
      </c>
      <c r="D49" s="133"/>
      <c r="E49" s="133">
        <v>8</v>
      </c>
      <c r="F49" s="159">
        <v>43221</v>
      </c>
      <c r="G49" s="159">
        <v>43221</v>
      </c>
      <c r="H49" s="160"/>
      <c r="I49" s="161"/>
      <c r="J49" s="161" t="s">
        <v>107</v>
      </c>
      <c r="K49" s="168" t="s">
        <v>158</v>
      </c>
      <c r="L49" s="166"/>
      <c r="M49" s="164" t="s">
        <v>165</v>
      </c>
      <c r="N49" s="121" t="s">
        <v>120</v>
      </c>
    </row>
    <row r="50" spans="2:14" ht="38.25" x14ac:dyDescent="0.2">
      <c r="B50" s="126">
        <f t="shared" si="3"/>
        <v>1.4</v>
      </c>
      <c r="C50" s="133" t="s">
        <v>149</v>
      </c>
      <c r="D50" s="133"/>
      <c r="E50" s="133">
        <v>9</v>
      </c>
      <c r="F50" s="159">
        <v>43252</v>
      </c>
      <c r="G50" s="159">
        <v>43252</v>
      </c>
      <c r="H50" s="160"/>
      <c r="I50" s="161"/>
      <c r="J50" s="161" t="s">
        <v>107</v>
      </c>
      <c r="K50" s="169" t="s">
        <v>150</v>
      </c>
      <c r="L50" s="166"/>
      <c r="M50" s="164" t="s">
        <v>166</v>
      </c>
      <c r="N50" s="121" t="s">
        <v>120</v>
      </c>
    </row>
    <row r="51" spans="2:14" ht="25.5" x14ac:dyDescent="0.2">
      <c r="B51" s="126">
        <f t="shared" si="3"/>
        <v>1.4</v>
      </c>
      <c r="C51" s="133" t="s">
        <v>149</v>
      </c>
      <c r="D51" s="133"/>
      <c r="E51" s="133">
        <v>10</v>
      </c>
      <c r="F51" s="159">
        <v>43405</v>
      </c>
      <c r="G51" s="159">
        <v>43405</v>
      </c>
      <c r="H51" s="160"/>
      <c r="I51" s="161"/>
      <c r="J51" s="161" t="s">
        <v>107</v>
      </c>
      <c r="K51" s="168" t="s">
        <v>167</v>
      </c>
      <c r="L51" s="170"/>
      <c r="M51" s="171" t="s">
        <v>168</v>
      </c>
      <c r="N51" s="121" t="s">
        <v>120</v>
      </c>
    </row>
    <row r="52" spans="2:14" x14ac:dyDescent="0.2">
      <c r="B52" s="126">
        <f t="shared" si="3"/>
        <v>1.4</v>
      </c>
      <c r="C52" s="133" t="s">
        <v>149</v>
      </c>
      <c r="D52" s="133"/>
      <c r="E52" s="133">
        <v>11</v>
      </c>
      <c r="F52" s="159">
        <v>43556</v>
      </c>
      <c r="G52" s="159">
        <v>43556</v>
      </c>
      <c r="H52" s="160"/>
      <c r="I52" s="161"/>
      <c r="J52" s="161" t="s">
        <v>107</v>
      </c>
      <c r="K52" s="168" t="s">
        <v>169</v>
      </c>
      <c r="L52" s="172"/>
      <c r="M52" s="121"/>
      <c r="N52" s="121" t="s">
        <v>120</v>
      </c>
    </row>
    <row r="53" spans="2:14" x14ac:dyDescent="0.2">
      <c r="B53" s="126">
        <f t="shared" si="3"/>
        <v>1.4</v>
      </c>
      <c r="C53" s="133" t="s">
        <v>149</v>
      </c>
      <c r="D53" s="133"/>
      <c r="E53" s="133">
        <v>12</v>
      </c>
      <c r="F53" s="159">
        <v>43586</v>
      </c>
      <c r="G53" s="159">
        <v>43586</v>
      </c>
      <c r="H53" s="160"/>
      <c r="I53" s="161"/>
      <c r="J53" s="161" t="s">
        <v>107</v>
      </c>
      <c r="K53" s="168" t="s">
        <v>158</v>
      </c>
      <c r="L53" s="172"/>
      <c r="M53" s="121"/>
      <c r="N53" s="121" t="s">
        <v>120</v>
      </c>
    </row>
    <row r="54" spans="2:14" x14ac:dyDescent="0.2">
      <c r="B54" s="126">
        <f t="shared" si="3"/>
        <v>1.4</v>
      </c>
      <c r="C54" s="133" t="s">
        <v>149</v>
      </c>
      <c r="D54" s="133"/>
      <c r="E54" s="133">
        <v>13</v>
      </c>
      <c r="F54" s="159">
        <v>43617</v>
      </c>
      <c r="G54" s="159">
        <v>43617</v>
      </c>
      <c r="H54" s="160"/>
      <c r="I54" s="161"/>
      <c r="J54" s="161" t="s">
        <v>107</v>
      </c>
      <c r="K54" s="169" t="s">
        <v>150</v>
      </c>
      <c r="L54" s="172"/>
      <c r="M54" s="121"/>
      <c r="N54" s="121" t="s">
        <v>120</v>
      </c>
    </row>
    <row r="55" spans="2:14" x14ac:dyDescent="0.2">
      <c r="B55" s="126">
        <f t="shared" si="3"/>
        <v>1.4</v>
      </c>
      <c r="C55" s="133" t="s">
        <v>149</v>
      </c>
      <c r="D55" s="133"/>
      <c r="E55" s="133">
        <v>14</v>
      </c>
      <c r="F55" s="159">
        <v>43770</v>
      </c>
      <c r="G55" s="159">
        <v>43770</v>
      </c>
      <c r="H55" s="160"/>
      <c r="I55" s="161"/>
      <c r="J55" s="161" t="s">
        <v>107</v>
      </c>
      <c r="K55" s="168" t="s">
        <v>170</v>
      </c>
      <c r="L55" s="172"/>
      <c r="M55" s="121"/>
      <c r="N55" s="121" t="s">
        <v>120</v>
      </c>
    </row>
    <row r="56" spans="2:14" x14ac:dyDescent="0.2">
      <c r="B56" s="126">
        <f t="shared" si="3"/>
        <v>1.4</v>
      </c>
      <c r="C56" s="133" t="s">
        <v>149</v>
      </c>
      <c r="D56" s="133"/>
      <c r="E56" s="133">
        <v>15</v>
      </c>
      <c r="F56" s="159">
        <v>43922</v>
      </c>
      <c r="G56" s="159">
        <v>43922</v>
      </c>
      <c r="H56" s="160"/>
      <c r="I56" s="161"/>
      <c r="J56" s="161" t="s">
        <v>107</v>
      </c>
      <c r="K56" s="168" t="s">
        <v>171</v>
      </c>
      <c r="L56" s="172"/>
      <c r="M56" s="121"/>
      <c r="N56" s="121" t="s">
        <v>120</v>
      </c>
    </row>
    <row r="57" spans="2:14" x14ac:dyDescent="0.2">
      <c r="B57" s="126">
        <f t="shared" si="3"/>
        <v>1.4</v>
      </c>
      <c r="C57" s="133" t="s">
        <v>149</v>
      </c>
      <c r="D57" s="133"/>
      <c r="E57" s="133">
        <v>16</v>
      </c>
      <c r="F57" s="159">
        <v>43952</v>
      </c>
      <c r="G57" s="159">
        <v>43952</v>
      </c>
      <c r="H57" s="160"/>
      <c r="I57" s="161"/>
      <c r="J57" s="161" t="s">
        <v>107</v>
      </c>
      <c r="K57" s="168" t="s">
        <v>158</v>
      </c>
      <c r="L57" s="172"/>
      <c r="M57" s="121"/>
      <c r="N57" s="121" t="s">
        <v>120</v>
      </c>
    </row>
    <row r="59" spans="2:14" x14ac:dyDescent="0.2">
      <c r="K59" s="173" t="s">
        <v>172</v>
      </c>
    </row>
    <row r="60" spans="2:14" x14ac:dyDescent="0.2">
      <c r="K60" s="173" t="s">
        <v>173</v>
      </c>
    </row>
    <row r="61" spans="2:14" x14ac:dyDescent="0.2">
      <c r="K61" s="173" t="s">
        <v>174</v>
      </c>
    </row>
    <row r="62" spans="2:14" x14ac:dyDescent="0.2">
      <c r="K62" s="173" t="s">
        <v>175</v>
      </c>
    </row>
    <row r="63" spans="2:14" x14ac:dyDescent="0.2">
      <c r="K63" s="173" t="s">
        <v>176</v>
      </c>
    </row>
  </sheetData>
  <mergeCells count="2">
    <mergeCell ref="C2:K2"/>
    <mergeCell ref="C3:K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1"/>
  <sheetViews>
    <sheetView zoomScale="75" zoomScaleNormal="75" workbookViewId="0">
      <selection activeCell="M36" sqref="M36"/>
    </sheetView>
  </sheetViews>
  <sheetFormatPr defaultRowHeight="12.75" x14ac:dyDescent="0.2"/>
  <cols>
    <col min="1" max="1" width="9.140625" style="86" customWidth="1"/>
    <col min="2" max="2" width="10.5703125" style="86" customWidth="1"/>
    <col min="3" max="3" width="13.85546875" style="86" customWidth="1"/>
    <col min="4" max="5" width="10.85546875" style="86" customWidth="1"/>
    <col min="6" max="6" width="13" style="86" customWidth="1"/>
    <col min="7" max="7" width="22.7109375" style="86" customWidth="1"/>
    <col min="8" max="9" width="12.140625" style="86" customWidth="1"/>
    <col min="10" max="10" width="16" style="86" customWidth="1"/>
    <col min="11" max="11" width="63.28515625" style="86" customWidth="1"/>
    <col min="12" max="12" width="21.42578125" style="86" customWidth="1"/>
    <col min="13" max="13" width="37.7109375" style="86" customWidth="1"/>
    <col min="14" max="14" width="31.7109375" style="86" customWidth="1"/>
    <col min="15" max="1025" width="9.140625" style="86" customWidth="1"/>
  </cols>
  <sheetData>
    <row r="2" spans="2:14" x14ac:dyDescent="0.2">
      <c r="B2" s="87" t="s">
        <v>3</v>
      </c>
      <c r="C2" s="87"/>
      <c r="D2" s="453" t="s">
        <v>177</v>
      </c>
      <c r="E2" s="453"/>
      <c r="F2" s="453"/>
      <c r="G2" s="453"/>
      <c r="H2" s="453"/>
      <c r="I2" s="453"/>
      <c r="J2" s="453"/>
      <c r="K2" s="453"/>
    </row>
    <row r="3" spans="2:14" x14ac:dyDescent="0.2">
      <c r="B3" s="88"/>
      <c r="C3" s="88"/>
      <c r="D3" s="455" t="s">
        <v>93</v>
      </c>
      <c r="E3" s="455"/>
      <c r="F3" s="455"/>
      <c r="G3" s="455"/>
      <c r="H3" s="455"/>
      <c r="I3" s="455"/>
      <c r="J3" s="455"/>
      <c r="K3" s="455"/>
    </row>
    <row r="4" spans="2:14" x14ac:dyDescent="0.2">
      <c r="B4" s="89"/>
      <c r="C4" s="89"/>
      <c r="D4" s="90"/>
      <c r="E4" s="90"/>
      <c r="F4" s="90"/>
      <c r="G4" s="90"/>
      <c r="H4" s="91"/>
      <c r="I4" s="91"/>
      <c r="J4" s="91"/>
      <c r="K4" s="92"/>
    </row>
    <row r="5" spans="2:14" ht="25.5" x14ac:dyDescent="0.2">
      <c r="B5" s="93" t="s">
        <v>94</v>
      </c>
      <c r="C5" s="174" t="s">
        <v>178</v>
      </c>
      <c r="D5" s="175" t="s">
        <v>96</v>
      </c>
      <c r="E5" s="176" t="s">
        <v>97</v>
      </c>
      <c r="F5" s="176" t="s">
        <v>179</v>
      </c>
      <c r="G5" s="176" t="s">
        <v>99</v>
      </c>
      <c r="H5" s="177" t="s">
        <v>180</v>
      </c>
      <c r="I5" s="177" t="s">
        <v>181</v>
      </c>
      <c r="J5" s="177" t="s">
        <v>102</v>
      </c>
      <c r="K5" s="178" t="s">
        <v>103</v>
      </c>
      <c r="L5" s="179" t="str">
        <f>'WP1'!L5</f>
        <v>Q318</v>
      </c>
      <c r="M5" s="179" t="s">
        <v>182</v>
      </c>
      <c r="N5" s="179" t="s">
        <v>183</v>
      </c>
    </row>
    <row r="6" spans="2:14" x14ac:dyDescent="0.2">
      <c r="B6" s="126">
        <v>1.5</v>
      </c>
      <c r="C6" s="180" t="s">
        <v>24</v>
      </c>
      <c r="D6" s="181">
        <v>1</v>
      </c>
      <c r="E6" s="182"/>
      <c r="F6" s="182"/>
      <c r="G6" s="182"/>
      <c r="H6" s="183"/>
      <c r="I6" s="183"/>
      <c r="J6" s="182" t="s">
        <v>184</v>
      </c>
      <c r="K6" s="184" t="s">
        <v>185</v>
      </c>
      <c r="L6" s="185"/>
      <c r="M6"/>
      <c r="N6" s="186"/>
    </row>
    <row r="7" spans="2:14" ht="55.5" customHeight="1" x14ac:dyDescent="0.2">
      <c r="B7" s="126">
        <f t="shared" ref="B7:B14" si="0">B6</f>
        <v>1.5</v>
      </c>
      <c r="C7" s="187" t="s">
        <v>24</v>
      </c>
      <c r="D7" s="188">
        <v>2</v>
      </c>
      <c r="E7" s="133"/>
      <c r="F7" s="133"/>
      <c r="G7" s="133">
        <v>0.95</v>
      </c>
      <c r="H7" s="129" t="s">
        <v>186</v>
      </c>
      <c r="I7" s="129"/>
      <c r="J7" s="133" t="s">
        <v>184</v>
      </c>
      <c r="K7" s="134" t="s">
        <v>187</v>
      </c>
      <c r="L7" s="189">
        <v>0.95199999999999996</v>
      </c>
      <c r="M7" s="144"/>
      <c r="N7" s="190"/>
    </row>
    <row r="8" spans="2:14" ht="39.75" customHeight="1" x14ac:dyDescent="0.2">
      <c r="B8" s="126">
        <f t="shared" si="0"/>
        <v>1.5</v>
      </c>
      <c r="C8" s="187" t="s">
        <v>24</v>
      </c>
      <c r="D8" s="188">
        <v>3</v>
      </c>
      <c r="E8" s="133"/>
      <c r="F8" s="133"/>
      <c r="G8" s="133">
        <v>0.98</v>
      </c>
      <c r="H8" s="129" t="s">
        <v>186</v>
      </c>
      <c r="I8" s="129"/>
      <c r="J8" s="133" t="s">
        <v>184</v>
      </c>
      <c r="K8" s="134" t="s">
        <v>188</v>
      </c>
      <c r="L8" s="189">
        <v>0.95199999999999996</v>
      </c>
      <c r="M8" s="144"/>
      <c r="N8" s="191"/>
    </row>
    <row r="9" spans="2:14" ht="30" customHeight="1" x14ac:dyDescent="0.2">
      <c r="B9" s="126">
        <f t="shared" si="0"/>
        <v>1.5</v>
      </c>
      <c r="C9" s="187" t="s">
        <v>24</v>
      </c>
      <c r="D9" s="188">
        <v>4</v>
      </c>
      <c r="E9" s="133"/>
      <c r="F9" s="133"/>
      <c r="G9" s="133">
        <v>0.98</v>
      </c>
      <c r="H9" s="129" t="s">
        <v>186</v>
      </c>
      <c r="I9" s="129"/>
      <c r="J9" s="133" t="s">
        <v>184</v>
      </c>
      <c r="K9" s="134" t="s">
        <v>189</v>
      </c>
      <c r="L9" s="192">
        <v>0.95299999999999996</v>
      </c>
      <c r="M9" s="193"/>
      <c r="N9" s="190"/>
    </row>
    <row r="10" spans="2:14" ht="39" customHeight="1" x14ac:dyDescent="0.2">
      <c r="B10" s="126">
        <f t="shared" si="0"/>
        <v>1.5</v>
      </c>
      <c r="C10" s="187" t="s">
        <v>24</v>
      </c>
      <c r="D10" s="188">
        <v>5</v>
      </c>
      <c r="E10" s="133"/>
      <c r="F10" s="133"/>
      <c r="G10" s="133">
        <v>0.01</v>
      </c>
      <c r="H10" s="129"/>
      <c r="I10" s="129"/>
      <c r="J10" s="133" t="s">
        <v>184</v>
      </c>
      <c r="K10" s="134" t="s">
        <v>190</v>
      </c>
      <c r="L10" s="194"/>
      <c r="M10" s="144" t="s">
        <v>191</v>
      </c>
      <c r="N10" s="190"/>
    </row>
    <row r="11" spans="2:14" x14ac:dyDescent="0.2">
      <c r="B11" s="126">
        <f t="shared" si="0"/>
        <v>1.5</v>
      </c>
      <c r="C11" s="187" t="s">
        <v>24</v>
      </c>
      <c r="D11" s="188"/>
      <c r="E11" s="133">
        <v>6</v>
      </c>
      <c r="F11" s="159">
        <v>42705</v>
      </c>
      <c r="G11" s="159">
        <v>42705</v>
      </c>
      <c r="H11" s="160"/>
      <c r="I11" s="160"/>
      <c r="J11" s="133" t="s">
        <v>184</v>
      </c>
      <c r="K11" s="195" t="s">
        <v>192</v>
      </c>
      <c r="L11" s="196"/>
      <c r="M11" s="190" t="s">
        <v>193</v>
      </c>
      <c r="N11" s="190" t="s">
        <v>152</v>
      </c>
    </row>
    <row r="12" spans="2:14" x14ac:dyDescent="0.2">
      <c r="B12" s="126">
        <f t="shared" si="0"/>
        <v>1.5</v>
      </c>
      <c r="C12" s="187" t="s">
        <v>24</v>
      </c>
      <c r="D12" s="188"/>
      <c r="E12" s="133">
        <v>7</v>
      </c>
      <c r="F12" s="159">
        <v>43070</v>
      </c>
      <c r="G12" s="159">
        <v>43070</v>
      </c>
      <c r="H12" s="160"/>
      <c r="I12" s="160"/>
      <c r="J12" s="133" t="s">
        <v>184</v>
      </c>
      <c r="K12" s="195" t="s">
        <v>192</v>
      </c>
      <c r="L12" s="196"/>
      <c r="M12" s="190" t="s">
        <v>193</v>
      </c>
      <c r="N12" s="190" t="s">
        <v>152</v>
      </c>
    </row>
    <row r="13" spans="2:14" x14ac:dyDescent="0.2">
      <c r="B13" s="126">
        <f t="shared" si="0"/>
        <v>1.5</v>
      </c>
      <c r="C13" s="187" t="s">
        <v>24</v>
      </c>
      <c r="D13" s="188"/>
      <c r="E13" s="133">
        <v>8</v>
      </c>
      <c r="F13" s="159">
        <v>43435</v>
      </c>
      <c r="G13" s="159">
        <v>43435</v>
      </c>
      <c r="H13" s="160"/>
      <c r="I13" s="160"/>
      <c r="J13" s="133" t="s">
        <v>184</v>
      </c>
      <c r="K13" s="195" t="s">
        <v>192</v>
      </c>
      <c r="L13" s="190"/>
      <c r="M13" s="190"/>
      <c r="N13" s="190" t="s">
        <v>120</v>
      </c>
    </row>
    <row r="14" spans="2:14" x14ac:dyDescent="0.2">
      <c r="B14" s="126">
        <f t="shared" si="0"/>
        <v>1.5</v>
      </c>
      <c r="C14" s="187" t="s">
        <v>24</v>
      </c>
      <c r="D14" s="188"/>
      <c r="E14" s="133">
        <v>9</v>
      </c>
      <c r="F14" s="159">
        <v>43800</v>
      </c>
      <c r="G14" s="159">
        <v>43800</v>
      </c>
      <c r="H14" s="160"/>
      <c r="I14" s="160"/>
      <c r="J14" s="133" t="s">
        <v>184</v>
      </c>
      <c r="K14" s="195" t="s">
        <v>192</v>
      </c>
      <c r="L14" s="190"/>
      <c r="M14" s="190"/>
      <c r="N14" s="190" t="s">
        <v>120</v>
      </c>
    </row>
    <row r="15" spans="2:14" x14ac:dyDescent="0.2">
      <c r="B15" s="99">
        <v>1.6</v>
      </c>
      <c r="C15" s="197" t="s">
        <v>39</v>
      </c>
      <c r="D15" s="198">
        <v>1</v>
      </c>
      <c r="E15" s="100"/>
      <c r="F15" s="100"/>
      <c r="G15" s="100"/>
      <c r="H15" s="105"/>
      <c r="I15" s="104"/>
      <c r="J15" s="101" t="s">
        <v>194</v>
      </c>
      <c r="K15" s="110" t="s">
        <v>195</v>
      </c>
      <c r="L15" s="199" t="s">
        <v>196</v>
      </c>
      <c r="M15" s="200"/>
      <c r="N15" s="190"/>
    </row>
    <row r="16" spans="2:14" ht="109.5" customHeight="1" x14ac:dyDescent="0.2">
      <c r="B16" s="99">
        <v>1.6</v>
      </c>
      <c r="C16" s="197" t="s">
        <v>39</v>
      </c>
      <c r="D16" s="198">
        <v>2</v>
      </c>
      <c r="E16" s="100"/>
      <c r="F16" s="100"/>
      <c r="G16" s="100"/>
      <c r="H16" s="105"/>
      <c r="I16" s="105"/>
      <c r="J16" s="100" t="s">
        <v>194</v>
      </c>
      <c r="K16" s="110" t="s">
        <v>197</v>
      </c>
      <c r="L16" s="201" t="s">
        <v>198</v>
      </c>
      <c r="M16" s="200"/>
      <c r="N16" s="190"/>
    </row>
    <row r="17" spans="2:14" x14ac:dyDescent="0.2">
      <c r="B17" s="99">
        <v>1.6</v>
      </c>
      <c r="C17" s="197" t="s">
        <v>39</v>
      </c>
      <c r="D17" s="198">
        <v>3</v>
      </c>
      <c r="E17" s="100"/>
      <c r="F17" s="100"/>
      <c r="G17" s="100"/>
      <c r="H17" s="105" t="s">
        <v>111</v>
      </c>
      <c r="I17" s="105"/>
      <c r="J17" s="100" t="s">
        <v>194</v>
      </c>
      <c r="K17" s="110" t="s">
        <v>199</v>
      </c>
      <c r="L17" s="199"/>
      <c r="M17" s="200"/>
      <c r="N17" s="190"/>
    </row>
    <row r="18" spans="2:14" ht="25.5" x14ac:dyDescent="0.2">
      <c r="B18" s="99">
        <v>1.6</v>
      </c>
      <c r="C18" s="197" t="s">
        <v>39</v>
      </c>
      <c r="D18" s="198">
        <v>4</v>
      </c>
      <c r="E18" s="100"/>
      <c r="F18" s="100"/>
      <c r="G18" s="100">
        <v>0.9</v>
      </c>
      <c r="H18" s="105"/>
      <c r="I18" s="105"/>
      <c r="J18" s="100" t="s">
        <v>194</v>
      </c>
      <c r="K18" s="110" t="s">
        <v>200</v>
      </c>
      <c r="L18" s="202" t="s">
        <v>201</v>
      </c>
      <c r="M18" s="203" t="s">
        <v>202</v>
      </c>
      <c r="N18" s="190"/>
    </row>
    <row r="19" spans="2:14" x14ac:dyDescent="0.2">
      <c r="B19" s="99">
        <v>1.6</v>
      </c>
      <c r="C19" s="197" t="s">
        <v>39</v>
      </c>
      <c r="D19" s="198">
        <v>5</v>
      </c>
      <c r="E19" s="100"/>
      <c r="F19" s="105"/>
      <c r="G19" s="105"/>
      <c r="H19" s="105"/>
      <c r="I19" s="105"/>
      <c r="J19" s="100" t="s">
        <v>194</v>
      </c>
      <c r="K19" s="110" t="s">
        <v>203</v>
      </c>
      <c r="L19" s="202" t="s">
        <v>204</v>
      </c>
      <c r="M19" s="204"/>
      <c r="N19" s="190"/>
    </row>
    <row r="20" spans="2:14" ht="45.75" customHeight="1" x14ac:dyDescent="0.2">
      <c r="B20" s="99">
        <v>1.6</v>
      </c>
      <c r="C20" s="197" t="s">
        <v>39</v>
      </c>
      <c r="D20" s="198">
        <v>6</v>
      </c>
      <c r="E20" s="100"/>
      <c r="F20" s="105"/>
      <c r="G20" s="205">
        <v>0.08</v>
      </c>
      <c r="H20" s="105"/>
      <c r="I20" s="105"/>
      <c r="J20" s="100" t="s">
        <v>194</v>
      </c>
      <c r="K20" s="110" t="s">
        <v>205</v>
      </c>
      <c r="L20" s="201">
        <v>0.09</v>
      </c>
      <c r="M20" s="204"/>
      <c r="N20" s="190"/>
    </row>
    <row r="21" spans="2:14" ht="15" customHeight="1" x14ac:dyDescent="0.2">
      <c r="B21" s="99">
        <v>1.6</v>
      </c>
      <c r="C21" s="197" t="s">
        <v>39</v>
      </c>
      <c r="D21" s="198"/>
      <c r="E21" s="100">
        <v>7</v>
      </c>
      <c r="F21" s="118">
        <v>42705</v>
      </c>
      <c r="G21" s="118">
        <v>42705</v>
      </c>
      <c r="H21" s="105"/>
      <c r="I21" s="118"/>
      <c r="J21" s="100" t="s">
        <v>194</v>
      </c>
      <c r="K21" s="110" t="s">
        <v>206</v>
      </c>
      <c r="L21" s="206"/>
      <c r="M21" s="190" t="s">
        <v>193</v>
      </c>
      <c r="N21" s="190" t="s">
        <v>152</v>
      </c>
    </row>
    <row r="22" spans="2:14" ht="15" customHeight="1" x14ac:dyDescent="0.2">
      <c r="B22" s="99">
        <v>1.6</v>
      </c>
      <c r="C22" s="197" t="s">
        <v>39</v>
      </c>
      <c r="D22" s="198"/>
      <c r="E22" s="100">
        <v>8</v>
      </c>
      <c r="F22" s="118">
        <v>43070</v>
      </c>
      <c r="G22" s="118">
        <v>43070</v>
      </c>
      <c r="H22" s="104"/>
      <c r="I22" s="104"/>
      <c r="J22" s="100" t="s">
        <v>194</v>
      </c>
      <c r="K22" s="110" t="s">
        <v>206</v>
      </c>
      <c r="L22" s="196"/>
      <c r="M22" s="190" t="s">
        <v>193</v>
      </c>
      <c r="N22" s="190" t="s">
        <v>152</v>
      </c>
    </row>
    <row r="23" spans="2:14" ht="17.25" customHeight="1" x14ac:dyDescent="0.2">
      <c r="B23" s="99">
        <v>1.6</v>
      </c>
      <c r="C23" s="197" t="s">
        <v>39</v>
      </c>
      <c r="D23" s="198"/>
      <c r="E23" s="100">
        <v>9</v>
      </c>
      <c r="F23" s="118">
        <v>43435</v>
      </c>
      <c r="G23" s="118">
        <v>43435</v>
      </c>
      <c r="H23" s="104"/>
      <c r="I23" s="104"/>
      <c r="J23" s="100" t="s">
        <v>194</v>
      </c>
      <c r="K23" s="110" t="s">
        <v>206</v>
      </c>
      <c r="L23" s="190"/>
      <c r="M23" s="190"/>
      <c r="N23" s="190" t="s">
        <v>120</v>
      </c>
    </row>
    <row r="24" spans="2:14" ht="15" customHeight="1" x14ac:dyDescent="0.2">
      <c r="B24" s="99">
        <v>1.6</v>
      </c>
      <c r="C24" s="197" t="s">
        <v>39</v>
      </c>
      <c r="D24" s="198"/>
      <c r="E24" s="100">
        <v>10</v>
      </c>
      <c r="F24" s="118">
        <v>43800</v>
      </c>
      <c r="G24" s="118">
        <v>43800</v>
      </c>
      <c r="H24" s="104"/>
      <c r="I24" s="104"/>
      <c r="J24" s="100" t="s">
        <v>194</v>
      </c>
      <c r="K24" s="110" t="s">
        <v>206</v>
      </c>
      <c r="L24" s="190"/>
      <c r="M24" s="190"/>
      <c r="N24" s="190" t="s">
        <v>120</v>
      </c>
    </row>
    <row r="25" spans="2:14" x14ac:dyDescent="0.2">
      <c r="B25" s="126">
        <v>1.7</v>
      </c>
      <c r="C25" s="207" t="s">
        <v>207</v>
      </c>
      <c r="D25" s="208">
        <v>1</v>
      </c>
      <c r="E25" s="127"/>
      <c r="F25" s="127"/>
      <c r="G25" s="209">
        <v>0.9</v>
      </c>
      <c r="H25" s="161"/>
      <c r="I25" s="161"/>
      <c r="J25" s="183" t="s">
        <v>208</v>
      </c>
      <c r="K25" s="195" t="s">
        <v>209</v>
      </c>
      <c r="L25" s="210">
        <v>0.97799999999999998</v>
      </c>
      <c r="M25" s="190"/>
      <c r="N25" s="190"/>
    </row>
    <row r="26" spans="2:14" x14ac:dyDescent="0.2">
      <c r="B26" s="126">
        <f t="shared" ref="B26:B35" si="1">B25</f>
        <v>1.7</v>
      </c>
      <c r="C26" s="187" t="s">
        <v>50</v>
      </c>
      <c r="D26" s="188">
        <v>2</v>
      </c>
      <c r="E26" s="133"/>
      <c r="F26" s="133"/>
      <c r="G26" s="209" t="s">
        <v>210</v>
      </c>
      <c r="H26" s="160" t="s">
        <v>111</v>
      </c>
      <c r="I26" s="161"/>
      <c r="J26" s="183" t="s">
        <v>208</v>
      </c>
      <c r="K26" s="195" t="s">
        <v>211</v>
      </c>
      <c r="L26" s="210">
        <v>0.96799999999999997</v>
      </c>
      <c r="M26" s="190"/>
      <c r="N26" s="190"/>
    </row>
    <row r="27" spans="2:14" x14ac:dyDescent="0.2">
      <c r="B27" s="126">
        <f t="shared" si="1"/>
        <v>1.7</v>
      </c>
      <c r="C27" s="187" t="s">
        <v>50</v>
      </c>
      <c r="D27" s="208">
        <v>3</v>
      </c>
      <c r="E27" s="133"/>
      <c r="F27" s="133"/>
      <c r="G27" s="209">
        <v>0.5</v>
      </c>
      <c r="H27" s="160"/>
      <c r="I27" s="161"/>
      <c r="J27" s="183" t="s">
        <v>208</v>
      </c>
      <c r="K27" s="195" t="s">
        <v>212</v>
      </c>
      <c r="L27" s="210">
        <v>0.84699999999999998</v>
      </c>
      <c r="M27" s="190"/>
      <c r="N27" s="190"/>
    </row>
    <row r="28" spans="2:14" x14ac:dyDescent="0.2">
      <c r="B28" s="126">
        <f t="shared" si="1"/>
        <v>1.7</v>
      </c>
      <c r="C28" s="187" t="s">
        <v>50</v>
      </c>
      <c r="D28" s="188">
        <v>4</v>
      </c>
      <c r="E28" s="133"/>
      <c r="F28" s="133"/>
      <c r="G28" s="209" t="s">
        <v>213</v>
      </c>
      <c r="H28" s="160"/>
      <c r="I28" s="161"/>
      <c r="J28" s="183" t="s">
        <v>208</v>
      </c>
      <c r="K28" s="195" t="s">
        <v>214</v>
      </c>
      <c r="L28" s="210">
        <v>0.92600000000000005</v>
      </c>
      <c r="M28" s="190"/>
      <c r="N28" s="190"/>
    </row>
    <row r="29" spans="2:14" x14ac:dyDescent="0.2">
      <c r="B29" s="126">
        <f t="shared" si="1"/>
        <v>1.7</v>
      </c>
      <c r="C29" s="187" t="s">
        <v>50</v>
      </c>
      <c r="D29" s="188">
        <v>5</v>
      </c>
      <c r="E29" s="133"/>
      <c r="F29" s="133"/>
      <c r="G29" s="209">
        <v>0.15</v>
      </c>
      <c r="H29" s="160"/>
      <c r="I29" s="161"/>
      <c r="J29" s="183" t="s">
        <v>208</v>
      </c>
      <c r="K29" s="195" t="s">
        <v>215</v>
      </c>
      <c r="L29" s="210">
        <v>0.219</v>
      </c>
      <c r="M29" s="211"/>
      <c r="N29" s="190"/>
    </row>
    <row r="30" spans="2:14" ht="38.25" x14ac:dyDescent="0.2">
      <c r="B30" s="126">
        <f t="shared" si="1"/>
        <v>1.7</v>
      </c>
      <c r="C30" s="187" t="s">
        <v>50</v>
      </c>
      <c r="D30" s="208">
        <v>6</v>
      </c>
      <c r="E30" s="133"/>
      <c r="F30" s="133"/>
      <c r="G30" s="209" t="s">
        <v>216</v>
      </c>
      <c r="H30" s="160" t="s">
        <v>111</v>
      </c>
      <c r="I30" s="161"/>
      <c r="J30" s="183" t="s">
        <v>208</v>
      </c>
      <c r="K30" s="195" t="s">
        <v>217</v>
      </c>
      <c r="L30" s="212"/>
      <c r="M30" s="211"/>
      <c r="N30" s="190"/>
    </row>
    <row r="31" spans="2:14" ht="41.25" customHeight="1" x14ac:dyDescent="0.2">
      <c r="B31" s="126">
        <f t="shared" si="1"/>
        <v>1.7</v>
      </c>
      <c r="C31" s="187" t="s">
        <v>50</v>
      </c>
      <c r="D31" s="188">
        <v>7</v>
      </c>
      <c r="E31" s="133"/>
      <c r="F31" s="133"/>
      <c r="G31" s="209" t="s">
        <v>218</v>
      </c>
      <c r="H31" s="160"/>
      <c r="I31" s="161"/>
      <c r="J31" s="183" t="s">
        <v>208</v>
      </c>
      <c r="K31" s="195" t="s">
        <v>219</v>
      </c>
      <c r="L31" s="213"/>
      <c r="M31" s="211"/>
      <c r="N31" s="190"/>
    </row>
    <row r="32" spans="2:14" ht="36" customHeight="1" x14ac:dyDescent="0.2">
      <c r="B32" s="126">
        <f t="shared" si="1"/>
        <v>1.7</v>
      </c>
      <c r="C32" s="187" t="s">
        <v>50</v>
      </c>
      <c r="D32" s="188"/>
      <c r="E32" s="133">
        <v>8</v>
      </c>
      <c r="F32" s="159">
        <v>42705</v>
      </c>
      <c r="G32" s="159">
        <v>42705</v>
      </c>
      <c r="H32" s="160"/>
      <c r="I32" s="161"/>
      <c r="J32" s="183" t="s">
        <v>208</v>
      </c>
      <c r="K32" s="195" t="s">
        <v>220</v>
      </c>
      <c r="L32" s="206"/>
      <c r="M32" s="190" t="s">
        <v>193</v>
      </c>
      <c r="N32" s="190" t="s">
        <v>152</v>
      </c>
    </row>
    <row r="33" spans="2:14" x14ac:dyDescent="0.2">
      <c r="B33" s="126">
        <f t="shared" si="1"/>
        <v>1.7</v>
      </c>
      <c r="C33" s="187" t="s">
        <v>50</v>
      </c>
      <c r="D33" s="188"/>
      <c r="E33" s="133">
        <v>9</v>
      </c>
      <c r="F33" s="214">
        <v>43070</v>
      </c>
      <c r="G33" s="214">
        <v>43070</v>
      </c>
      <c r="H33" s="161"/>
      <c r="I33" s="161"/>
      <c r="J33" s="183" t="s">
        <v>208</v>
      </c>
      <c r="K33" s="195" t="s">
        <v>220</v>
      </c>
      <c r="L33" s="196"/>
      <c r="M33" s="190" t="s">
        <v>193</v>
      </c>
      <c r="N33" s="190" t="s">
        <v>152</v>
      </c>
    </row>
    <row r="34" spans="2:14" ht="30.75" customHeight="1" x14ac:dyDescent="0.2">
      <c r="B34" s="126">
        <f t="shared" si="1"/>
        <v>1.7</v>
      </c>
      <c r="C34" s="187" t="s">
        <v>50</v>
      </c>
      <c r="D34" s="188"/>
      <c r="E34" s="133">
        <v>10</v>
      </c>
      <c r="F34" s="159">
        <v>43435</v>
      </c>
      <c r="G34" s="159">
        <v>43435</v>
      </c>
      <c r="H34" s="161"/>
      <c r="I34" s="161"/>
      <c r="J34" s="183" t="s">
        <v>208</v>
      </c>
      <c r="K34" s="195" t="s">
        <v>220</v>
      </c>
      <c r="L34" s="190"/>
      <c r="M34" s="190"/>
      <c r="N34" s="190" t="s">
        <v>120</v>
      </c>
    </row>
    <row r="35" spans="2:14" x14ac:dyDescent="0.2">
      <c r="B35" s="126">
        <f t="shared" si="1"/>
        <v>1.7</v>
      </c>
      <c r="C35" s="187" t="s">
        <v>50</v>
      </c>
      <c r="D35" s="188"/>
      <c r="E35" s="133">
        <v>11</v>
      </c>
      <c r="F35" s="214">
        <v>43800</v>
      </c>
      <c r="G35" s="214">
        <v>43800</v>
      </c>
      <c r="H35" s="161"/>
      <c r="I35" s="161"/>
      <c r="J35" s="183" t="s">
        <v>208</v>
      </c>
      <c r="K35" s="195" t="s">
        <v>220</v>
      </c>
      <c r="L35" s="190"/>
      <c r="M35" s="190"/>
      <c r="N35" s="190" t="s">
        <v>120</v>
      </c>
    </row>
    <row r="36" spans="2:14" x14ac:dyDescent="0.2">
      <c r="B36" s="215">
        <v>1.8</v>
      </c>
      <c r="C36" s="216" t="s">
        <v>221</v>
      </c>
      <c r="D36" s="217">
        <v>1</v>
      </c>
      <c r="E36" s="123"/>
      <c r="F36" s="123"/>
      <c r="G36" s="218">
        <v>0.75</v>
      </c>
      <c r="H36" s="104"/>
      <c r="I36" s="104"/>
      <c r="J36" s="104" t="s">
        <v>222</v>
      </c>
      <c r="K36" s="151" t="s">
        <v>223</v>
      </c>
      <c r="L36" s="219">
        <v>0.95499999999999996</v>
      </c>
      <c r="M36" s="220" t="s">
        <v>196</v>
      </c>
      <c r="N36" s="190"/>
    </row>
    <row r="37" spans="2:14" ht="25.5" x14ac:dyDescent="0.2">
      <c r="B37" s="215">
        <v>1.8</v>
      </c>
      <c r="C37" s="197" t="s">
        <v>221</v>
      </c>
      <c r="D37" s="198">
        <v>2</v>
      </c>
      <c r="E37" s="100"/>
      <c r="F37" s="100"/>
      <c r="G37" s="221"/>
      <c r="H37" s="105" t="s">
        <v>111</v>
      </c>
      <c r="I37" s="104"/>
      <c r="J37" s="104" t="s">
        <v>222</v>
      </c>
      <c r="K37" s="222" t="s">
        <v>224</v>
      </c>
      <c r="L37" s="219">
        <v>5.0999999999999997E-2</v>
      </c>
      <c r="M37" s="220" t="s">
        <v>196</v>
      </c>
      <c r="N37" s="190"/>
    </row>
    <row r="38" spans="2:14" ht="57" customHeight="1" x14ac:dyDescent="0.2">
      <c r="B38" s="215">
        <v>1.8</v>
      </c>
      <c r="C38" s="197" t="s">
        <v>221</v>
      </c>
      <c r="D38" s="217">
        <v>3</v>
      </c>
      <c r="E38" s="100"/>
      <c r="F38" s="100"/>
      <c r="G38" s="100" t="s">
        <v>225</v>
      </c>
      <c r="H38" s="105"/>
      <c r="I38" s="104"/>
      <c r="J38" s="104" t="s">
        <v>222</v>
      </c>
      <c r="K38" s="222" t="s">
        <v>226</v>
      </c>
      <c r="L38" s="223">
        <v>1</v>
      </c>
      <c r="M38" s="224" t="s">
        <v>227</v>
      </c>
      <c r="N38" s="190"/>
    </row>
    <row r="39" spans="2:14" ht="57" customHeight="1" x14ac:dyDescent="0.2">
      <c r="B39" s="215">
        <v>1.8</v>
      </c>
      <c r="C39" s="225" t="s">
        <v>221</v>
      </c>
      <c r="D39" s="217">
        <v>4</v>
      </c>
      <c r="E39" s="100"/>
      <c r="F39" s="100"/>
      <c r="G39" s="221">
        <v>0.75</v>
      </c>
      <c r="H39" s="118"/>
      <c r="I39" s="124"/>
      <c r="J39" s="104" t="s">
        <v>222</v>
      </c>
      <c r="K39" s="226" t="s">
        <v>228</v>
      </c>
      <c r="L39" s="227">
        <v>0.91600000000000004</v>
      </c>
      <c r="M39" s="220" t="s">
        <v>196</v>
      </c>
      <c r="N39" s="190"/>
    </row>
    <row r="40" spans="2:14" ht="57" customHeight="1" x14ac:dyDescent="0.2">
      <c r="B40" s="215">
        <v>1.8</v>
      </c>
      <c r="C40" s="228" t="s">
        <v>221</v>
      </c>
      <c r="D40" s="198">
        <v>5</v>
      </c>
      <c r="E40" s="100"/>
      <c r="F40" s="229"/>
      <c r="G40" s="230"/>
      <c r="H40" s="231"/>
      <c r="I40" s="232"/>
      <c r="J40" s="104" t="s">
        <v>222</v>
      </c>
      <c r="K40" s="233" t="s">
        <v>229</v>
      </c>
      <c r="L40" s="227">
        <v>0.1</v>
      </c>
      <c r="M40" s="220" t="s">
        <v>196</v>
      </c>
      <c r="N40" s="190"/>
    </row>
    <row r="41" spans="2:14" ht="57" customHeight="1" x14ac:dyDescent="0.2">
      <c r="B41" s="215">
        <v>1.8</v>
      </c>
      <c r="C41" s="234" t="s">
        <v>221</v>
      </c>
      <c r="D41" s="235"/>
      <c r="E41" s="235">
        <v>6</v>
      </c>
      <c r="F41" s="236">
        <v>42705</v>
      </c>
      <c r="G41" s="236">
        <v>42705</v>
      </c>
      <c r="H41" s="237"/>
      <c r="I41" s="238"/>
      <c r="J41" s="104" t="s">
        <v>222</v>
      </c>
      <c r="K41" s="239" t="s">
        <v>230</v>
      </c>
      <c r="L41" s="206"/>
      <c r="M41" s="190" t="s">
        <v>193</v>
      </c>
      <c r="N41" s="190" t="s">
        <v>152</v>
      </c>
    </row>
    <row r="42" spans="2:14" x14ac:dyDescent="0.2">
      <c r="B42" s="215">
        <v>1.8</v>
      </c>
      <c r="C42" s="234" t="s">
        <v>221</v>
      </c>
      <c r="D42" s="235"/>
      <c r="E42" s="235">
        <v>7</v>
      </c>
      <c r="F42" s="236">
        <v>43070</v>
      </c>
      <c r="G42" s="236">
        <v>43070</v>
      </c>
      <c r="H42" s="237"/>
      <c r="I42" s="238"/>
      <c r="J42" s="104" t="s">
        <v>222</v>
      </c>
      <c r="K42" s="239" t="s">
        <v>230</v>
      </c>
      <c r="L42" s="206"/>
      <c r="M42" s="190" t="s">
        <v>193</v>
      </c>
      <c r="N42" s="190" t="s">
        <v>152</v>
      </c>
    </row>
    <row r="43" spans="2:14" x14ac:dyDescent="0.2">
      <c r="B43" s="215">
        <v>1.8</v>
      </c>
      <c r="C43" s="234" t="s">
        <v>221</v>
      </c>
      <c r="D43" s="235"/>
      <c r="E43" s="235">
        <v>8</v>
      </c>
      <c r="F43" s="236">
        <v>43435</v>
      </c>
      <c r="G43" s="236">
        <v>43435</v>
      </c>
      <c r="H43" s="237"/>
      <c r="I43" s="238"/>
      <c r="J43" s="104" t="s">
        <v>222</v>
      </c>
      <c r="K43" s="239" t="s">
        <v>230</v>
      </c>
      <c r="L43" s="190"/>
      <c r="M43" s="190"/>
      <c r="N43" s="190" t="s">
        <v>120</v>
      </c>
    </row>
    <row r="44" spans="2:14" x14ac:dyDescent="0.2">
      <c r="B44" s="215">
        <v>1.8</v>
      </c>
      <c r="C44" s="234" t="s">
        <v>221</v>
      </c>
      <c r="D44" s="235"/>
      <c r="E44" s="235">
        <v>9</v>
      </c>
      <c r="F44" s="236">
        <v>43800</v>
      </c>
      <c r="G44" s="236">
        <v>43800</v>
      </c>
      <c r="H44" s="237"/>
      <c r="I44" s="238"/>
      <c r="J44" s="104" t="s">
        <v>222</v>
      </c>
      <c r="K44" s="239" t="s">
        <v>230</v>
      </c>
      <c r="L44" s="190"/>
      <c r="M44" s="190"/>
      <c r="N44" s="190" t="s">
        <v>120</v>
      </c>
    </row>
    <row r="45" spans="2:14" ht="27" customHeight="1" x14ac:dyDescent="0.2"/>
    <row r="53" ht="15" customHeight="1" x14ac:dyDescent="0.2"/>
    <row r="54" ht="48" customHeight="1" x14ac:dyDescent="0.2"/>
    <row r="61" ht="32.25" customHeight="1" x14ac:dyDescent="0.2"/>
  </sheetData>
  <mergeCells count="2">
    <mergeCell ref="D2:K2"/>
    <mergeCell ref="D3:K3"/>
  </mergeCells>
  <conditionalFormatting sqref="L10">
    <cfRule type="cellIs" dxfId="11" priority="2" operator="between">
      <formula>$E$13</formula>
      <formula>0.02</formula>
    </cfRule>
    <cfRule type="cellIs" dxfId="10" priority="3" operator="greaterThan">
      <formula>0.02</formula>
    </cfRule>
    <cfRule type="cellIs" dxfId="9" priority="4" operator="lessThan">
      <formula>$E$13</formula>
    </cfRule>
  </conditionalFormatting>
  <conditionalFormatting sqref="L7">
    <cfRule type="cellIs" dxfId="8" priority="5" operator="greaterThanOrEqual">
      <formula>$E7</formula>
    </cfRule>
    <cfRule type="cellIs" dxfId="7" priority="6" operator="between">
      <formula>0.9</formula>
      <formula>"$E10"</formula>
    </cfRule>
    <cfRule type="cellIs" dxfId="6" priority="7" operator="lessThan">
      <formula>0.9</formula>
    </cfRule>
  </conditionalFormatting>
  <conditionalFormatting sqref="L8:L9">
    <cfRule type="cellIs" dxfId="5" priority="8" operator="greaterThanOrEqual">
      <formula>$E8</formula>
    </cfRule>
    <cfRule type="cellIs" dxfId="4" priority="9" operator="between">
      <formula>0.9</formula>
      <formula>"$E10"</formula>
    </cfRule>
    <cfRule type="cellIs" dxfId="3" priority="10" operator="lessThan">
      <formula>0.9</formula>
    </cfRule>
  </conditionalFormatting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68"/>
  <sheetViews>
    <sheetView topLeftCell="A31" zoomScale="70" zoomScaleNormal="70" workbookViewId="0">
      <selection activeCell="J51" sqref="J51"/>
    </sheetView>
  </sheetViews>
  <sheetFormatPr defaultRowHeight="12.75" x14ac:dyDescent="0.2"/>
  <cols>
    <col min="1" max="1" width="9.140625" style="86" customWidth="1"/>
    <col min="2" max="2" width="8" style="86" customWidth="1"/>
    <col min="3" max="3" width="24.85546875" style="86" customWidth="1"/>
    <col min="4" max="4" width="10.85546875" style="86" customWidth="1"/>
    <col min="5" max="5" width="23" style="86" customWidth="1"/>
    <col min="6" max="6" width="10.85546875" style="86" customWidth="1"/>
    <col min="7" max="7" width="16" style="86" customWidth="1"/>
    <col min="8" max="8" width="66.28515625" style="86" customWidth="1"/>
    <col min="9" max="9" width="26.85546875" style="86" customWidth="1"/>
    <col min="10" max="10" width="32.85546875" style="86" customWidth="1"/>
    <col min="11" max="1025" width="9.140625" style="86" customWidth="1"/>
  </cols>
  <sheetData>
    <row r="2" spans="2:10" x14ac:dyDescent="0.2">
      <c r="B2" s="87" t="s">
        <v>6</v>
      </c>
      <c r="C2" s="453" t="s">
        <v>231</v>
      </c>
      <c r="D2" s="453"/>
      <c r="E2" s="453"/>
      <c r="F2" s="453"/>
      <c r="G2" s="453"/>
      <c r="H2" s="453"/>
    </row>
    <row r="3" spans="2:10" x14ac:dyDescent="0.2">
      <c r="B3" s="88"/>
      <c r="C3" s="454" t="s">
        <v>232</v>
      </c>
      <c r="D3" s="454"/>
      <c r="E3" s="454"/>
      <c r="F3" s="454"/>
      <c r="G3" s="454"/>
      <c r="H3" s="454"/>
    </row>
    <row r="4" spans="2:10" x14ac:dyDescent="0.2">
      <c r="B4" s="89"/>
      <c r="C4" s="240"/>
      <c r="D4" s="90"/>
      <c r="E4" s="91"/>
      <c r="F4" s="91"/>
      <c r="G4" s="91"/>
      <c r="H4" s="92"/>
    </row>
    <row r="5" spans="2:10" x14ac:dyDescent="0.2">
      <c r="B5" s="241" t="s">
        <v>94</v>
      </c>
      <c r="C5" s="175" t="s">
        <v>95</v>
      </c>
      <c r="D5" s="176" t="s">
        <v>96</v>
      </c>
      <c r="E5" s="242" t="s">
        <v>233</v>
      </c>
      <c r="F5" s="242" t="s">
        <v>234</v>
      </c>
      <c r="G5" s="242" t="s">
        <v>102</v>
      </c>
      <c r="H5" s="178" t="s">
        <v>103</v>
      </c>
      <c r="I5" s="243" t="str">
        <f>'WP1'!L5</f>
        <v>Q318</v>
      </c>
      <c r="J5" s="244" t="s">
        <v>235</v>
      </c>
    </row>
    <row r="6" spans="2:10" ht="25.5" x14ac:dyDescent="0.2">
      <c r="B6" s="147">
        <v>2.1</v>
      </c>
      <c r="C6" s="217" t="s">
        <v>236</v>
      </c>
      <c r="D6" s="100">
        <v>1</v>
      </c>
      <c r="E6" s="245" t="s">
        <v>237</v>
      </c>
      <c r="F6" s="105"/>
      <c r="G6" s="104" t="s">
        <v>184</v>
      </c>
      <c r="H6" s="246" t="s">
        <v>238</v>
      </c>
      <c r="I6" s="247"/>
      <c r="J6" s="248"/>
    </row>
    <row r="7" spans="2:10" ht="25.5" x14ac:dyDescent="0.2">
      <c r="B7" s="147">
        <f t="shared" ref="B7:B13" si="0">B6</f>
        <v>2.1</v>
      </c>
      <c r="C7" s="217" t="s">
        <v>236</v>
      </c>
      <c r="D7" s="100">
        <v>2</v>
      </c>
      <c r="E7" s="105">
        <v>0.95</v>
      </c>
      <c r="F7" s="105"/>
      <c r="G7" s="104" t="s">
        <v>184</v>
      </c>
      <c r="H7" s="246" t="s">
        <v>239</v>
      </c>
      <c r="I7" s="189">
        <v>0.92700000000000005</v>
      </c>
      <c r="J7" s="121"/>
    </row>
    <row r="8" spans="2:10" ht="25.5" x14ac:dyDescent="0.2">
      <c r="B8" s="147">
        <f t="shared" si="0"/>
        <v>2.1</v>
      </c>
      <c r="C8" s="217" t="s">
        <v>236</v>
      </c>
      <c r="D8" s="100">
        <v>3</v>
      </c>
      <c r="E8" s="105">
        <v>0.95</v>
      </c>
      <c r="F8" s="105" t="s">
        <v>186</v>
      </c>
      <c r="G8" s="104" t="s">
        <v>184</v>
      </c>
      <c r="H8" s="246" t="s">
        <v>240</v>
      </c>
      <c r="I8" s="189">
        <v>0.96599999999999997</v>
      </c>
      <c r="J8" s="132" t="s">
        <v>241</v>
      </c>
    </row>
    <row r="9" spans="2:10" ht="54.75" customHeight="1" x14ac:dyDescent="0.2">
      <c r="B9" s="147">
        <f t="shared" si="0"/>
        <v>2.1</v>
      </c>
      <c r="C9" s="217" t="s">
        <v>236</v>
      </c>
      <c r="D9" s="100">
        <v>4</v>
      </c>
      <c r="E9" s="105">
        <v>0.95</v>
      </c>
      <c r="F9" s="105"/>
      <c r="G9" s="104" t="s">
        <v>184</v>
      </c>
      <c r="H9" s="246" t="s">
        <v>242</v>
      </c>
      <c r="I9" s="249">
        <v>0.92900000000000005</v>
      </c>
      <c r="J9" s="108" t="s">
        <v>243</v>
      </c>
    </row>
    <row r="10" spans="2:10" ht="71.25" customHeight="1" x14ac:dyDescent="0.2">
      <c r="B10" s="147">
        <f t="shared" si="0"/>
        <v>2.1</v>
      </c>
      <c r="C10" s="217" t="s">
        <v>236</v>
      </c>
      <c r="D10" s="100">
        <v>5</v>
      </c>
      <c r="E10" s="105">
        <v>0.05</v>
      </c>
      <c r="F10" s="105"/>
      <c r="G10" s="104" t="s">
        <v>184</v>
      </c>
      <c r="H10" s="246" t="s">
        <v>190</v>
      </c>
      <c r="I10" s="250"/>
      <c r="J10" s="132"/>
    </row>
    <row r="11" spans="2:10" ht="25.5" x14ac:dyDescent="0.2">
      <c r="B11" s="147">
        <f t="shared" si="0"/>
        <v>2.1</v>
      </c>
      <c r="C11" s="198" t="s">
        <v>244</v>
      </c>
      <c r="D11" s="100">
        <v>6</v>
      </c>
      <c r="E11" s="245" t="s">
        <v>237</v>
      </c>
      <c r="F11" s="105"/>
      <c r="G11" s="104" t="s">
        <v>184</v>
      </c>
      <c r="H11" s="251" t="s">
        <v>245</v>
      </c>
      <c r="I11" s="252"/>
      <c r="J11" s="132"/>
    </row>
    <row r="12" spans="2:10" x14ac:dyDescent="0.2">
      <c r="B12" s="147">
        <f t="shared" si="0"/>
        <v>2.1</v>
      </c>
      <c r="C12" s="198" t="s">
        <v>244</v>
      </c>
      <c r="D12" s="100">
        <v>7</v>
      </c>
      <c r="E12" s="245"/>
      <c r="F12" s="105"/>
      <c r="G12" s="104" t="s">
        <v>184</v>
      </c>
      <c r="H12" s="251" t="s">
        <v>246</v>
      </c>
      <c r="I12" s="194">
        <v>0.92700000000000005</v>
      </c>
      <c r="J12" s="157"/>
    </row>
    <row r="13" spans="2:10" ht="117.75" customHeight="1" x14ac:dyDescent="0.2">
      <c r="B13" s="147">
        <f t="shared" si="0"/>
        <v>2.1</v>
      </c>
      <c r="C13" s="198" t="s">
        <v>244</v>
      </c>
      <c r="D13" s="100">
        <v>8</v>
      </c>
      <c r="E13" s="105">
        <v>0.95</v>
      </c>
      <c r="F13" s="105"/>
      <c r="G13" s="104" t="s">
        <v>184</v>
      </c>
      <c r="H13" s="122" t="s">
        <v>247</v>
      </c>
      <c r="I13" s="253" t="s">
        <v>196</v>
      </c>
      <c r="J13" s="254"/>
    </row>
    <row r="14" spans="2:10" ht="51" customHeight="1" x14ac:dyDescent="0.2">
      <c r="B14" s="255">
        <v>2.2000000000000002</v>
      </c>
      <c r="C14" s="188" t="s">
        <v>248</v>
      </c>
      <c r="D14" s="133">
        <v>1</v>
      </c>
      <c r="E14" s="129"/>
      <c r="F14" s="129"/>
      <c r="G14" s="129" t="s">
        <v>249</v>
      </c>
      <c r="H14" s="142" t="s">
        <v>250</v>
      </c>
      <c r="I14" s="201" t="s">
        <v>251</v>
      </c>
      <c r="J14" s="248"/>
    </row>
    <row r="15" spans="2:10" ht="76.5" x14ac:dyDescent="0.25">
      <c r="B15" s="255">
        <f t="shared" ref="B15:B21" si="1">B14</f>
        <v>2.2000000000000002</v>
      </c>
      <c r="C15" s="188" t="s">
        <v>248</v>
      </c>
      <c r="D15" s="133">
        <v>2</v>
      </c>
      <c r="E15" s="256">
        <v>0.8</v>
      </c>
      <c r="F15" s="129"/>
      <c r="G15" s="129" t="s">
        <v>249</v>
      </c>
      <c r="H15" s="142" t="s">
        <v>252</v>
      </c>
      <c r="I15" s="201" t="s">
        <v>253</v>
      </c>
      <c r="J15" s="257"/>
    </row>
    <row r="16" spans="2:10" ht="15" x14ac:dyDescent="0.25">
      <c r="B16" s="255">
        <f t="shared" si="1"/>
        <v>2.2000000000000002</v>
      </c>
      <c r="C16" s="188" t="s">
        <v>248</v>
      </c>
      <c r="D16" s="133">
        <v>3</v>
      </c>
      <c r="E16" s="256">
        <v>0.8</v>
      </c>
      <c r="F16" s="129"/>
      <c r="G16" s="129" t="s">
        <v>249</v>
      </c>
      <c r="H16" s="142" t="s">
        <v>254</v>
      </c>
      <c r="I16" s="199" t="s">
        <v>196</v>
      </c>
      <c r="J16" s="257"/>
    </row>
    <row r="17" spans="2:10" x14ac:dyDescent="0.2">
      <c r="B17" s="255">
        <f t="shared" si="1"/>
        <v>2.2000000000000002</v>
      </c>
      <c r="C17" s="188" t="s">
        <v>248</v>
      </c>
      <c r="D17" s="133">
        <v>4</v>
      </c>
      <c r="E17" s="256"/>
      <c r="F17" s="129"/>
      <c r="G17" s="129" t="s">
        <v>249</v>
      </c>
      <c r="H17" s="142" t="s">
        <v>255</v>
      </c>
      <c r="I17" s="258" t="s">
        <v>256</v>
      </c>
      <c r="J17" s="259"/>
    </row>
    <row r="18" spans="2:10" x14ac:dyDescent="0.2">
      <c r="B18" s="255">
        <f t="shared" si="1"/>
        <v>2.2000000000000002</v>
      </c>
      <c r="C18" s="188" t="s">
        <v>248</v>
      </c>
      <c r="D18" s="133">
        <v>5</v>
      </c>
      <c r="E18" s="256"/>
      <c r="F18" s="129"/>
      <c r="G18" s="129" t="s">
        <v>249</v>
      </c>
      <c r="H18" s="142" t="s">
        <v>257</v>
      </c>
      <c r="I18" s="202">
        <v>0.15</v>
      </c>
      <c r="J18" s="259"/>
    </row>
    <row r="19" spans="2:10" x14ac:dyDescent="0.2">
      <c r="B19" s="255">
        <f t="shared" si="1"/>
        <v>2.2000000000000002</v>
      </c>
      <c r="C19" s="188" t="s">
        <v>248</v>
      </c>
      <c r="D19" s="133">
        <v>6</v>
      </c>
      <c r="E19" s="256"/>
      <c r="F19" s="129"/>
      <c r="G19" s="129" t="s">
        <v>249</v>
      </c>
      <c r="H19" s="142" t="s">
        <v>258</v>
      </c>
      <c r="I19" s="260">
        <v>4.1399999999999999E-2</v>
      </c>
      <c r="J19" s="259"/>
    </row>
    <row r="20" spans="2:10" x14ac:dyDescent="0.2">
      <c r="B20" s="255">
        <f t="shared" si="1"/>
        <v>2.2000000000000002</v>
      </c>
      <c r="C20" s="188" t="s">
        <v>248</v>
      </c>
      <c r="D20" s="133">
        <v>7</v>
      </c>
      <c r="E20" s="129"/>
      <c r="F20" s="129"/>
      <c r="G20" s="129" t="s">
        <v>249</v>
      </c>
      <c r="H20" s="142" t="s">
        <v>259</v>
      </c>
      <c r="I20" s="199" t="s">
        <v>196</v>
      </c>
      <c r="J20" s="259"/>
    </row>
    <row r="21" spans="2:10" x14ac:dyDescent="0.2">
      <c r="B21" s="255">
        <f t="shared" si="1"/>
        <v>2.2000000000000002</v>
      </c>
      <c r="C21" s="188" t="s">
        <v>248</v>
      </c>
      <c r="D21" s="133">
        <v>8</v>
      </c>
      <c r="E21" s="129"/>
      <c r="F21" s="129"/>
      <c r="G21" s="129" t="s">
        <v>249</v>
      </c>
      <c r="H21" s="142" t="s">
        <v>260</v>
      </c>
      <c r="I21" s="261" t="s">
        <v>196</v>
      </c>
      <c r="J21" s="259"/>
    </row>
    <row r="22" spans="2:10" x14ac:dyDescent="0.2">
      <c r="B22" s="99">
        <v>2.2999999999999998</v>
      </c>
      <c r="C22" s="262" t="s">
        <v>261</v>
      </c>
      <c r="D22" s="100">
        <v>1</v>
      </c>
      <c r="E22" s="105" t="s">
        <v>262</v>
      </c>
      <c r="F22" s="105"/>
      <c r="G22" s="105" t="s">
        <v>208</v>
      </c>
      <c r="H22" s="245" t="s">
        <v>263</v>
      </c>
      <c r="I22" s="263">
        <v>0.83299999999999996</v>
      </c>
      <c r="J22" s="248"/>
    </row>
    <row r="23" spans="2:10" ht="69" customHeight="1" x14ac:dyDescent="0.2">
      <c r="B23" s="99">
        <f>B22</f>
        <v>2.2999999999999998</v>
      </c>
      <c r="C23" s="262" t="s">
        <v>264</v>
      </c>
      <c r="D23" s="100">
        <v>2</v>
      </c>
      <c r="E23" s="205" t="s">
        <v>213</v>
      </c>
      <c r="F23" s="105"/>
      <c r="G23" s="105" t="s">
        <v>208</v>
      </c>
      <c r="H23" s="245" t="s">
        <v>265</v>
      </c>
      <c r="I23" s="263">
        <v>0.94</v>
      </c>
      <c r="J23" s="248"/>
    </row>
    <row r="24" spans="2:10" ht="68.25" customHeight="1" x14ac:dyDescent="0.2">
      <c r="B24" s="99">
        <f>B23</f>
        <v>2.2999999999999998</v>
      </c>
      <c r="C24" s="262" t="s">
        <v>266</v>
      </c>
      <c r="D24" s="100">
        <v>3</v>
      </c>
      <c r="E24" s="205" t="s">
        <v>210</v>
      </c>
      <c r="F24" s="105"/>
      <c r="G24" s="105" t="s">
        <v>208</v>
      </c>
      <c r="H24" s="245" t="s">
        <v>267</v>
      </c>
      <c r="I24" s="263">
        <v>0.92300000000000004</v>
      </c>
      <c r="J24" s="248"/>
    </row>
    <row r="25" spans="2:10" ht="68.25" customHeight="1" x14ac:dyDescent="0.2">
      <c r="B25" s="99">
        <f>B24</f>
        <v>2.2999999999999998</v>
      </c>
      <c r="C25" s="262" t="s">
        <v>266</v>
      </c>
      <c r="D25" s="100">
        <v>4</v>
      </c>
      <c r="E25" s="205">
        <v>0.9</v>
      </c>
      <c r="F25" s="105"/>
      <c r="G25" s="105" t="s">
        <v>208</v>
      </c>
      <c r="H25" s="245" t="s">
        <v>268</v>
      </c>
      <c r="I25" s="264">
        <v>0.98599999999999999</v>
      </c>
      <c r="J25" s="248"/>
    </row>
    <row r="26" spans="2:10" ht="68.25" customHeight="1" x14ac:dyDescent="0.2">
      <c r="B26" s="99">
        <f>B25</f>
        <v>2.2999999999999998</v>
      </c>
      <c r="C26" s="262" t="s">
        <v>269</v>
      </c>
      <c r="D26" s="100">
        <v>5</v>
      </c>
      <c r="E26" s="205">
        <v>0.15</v>
      </c>
      <c r="F26" s="105"/>
      <c r="G26" s="105" t="s">
        <v>208</v>
      </c>
      <c r="H26" s="245" t="s">
        <v>270</v>
      </c>
      <c r="I26" s="264">
        <v>0.156</v>
      </c>
      <c r="J26" s="248"/>
    </row>
    <row r="27" spans="2:10" ht="68.25" customHeight="1" x14ac:dyDescent="0.2">
      <c r="B27" s="255">
        <v>2.4</v>
      </c>
      <c r="C27" s="188" t="s">
        <v>271</v>
      </c>
      <c r="D27" s="133">
        <v>1</v>
      </c>
      <c r="E27" s="129">
        <v>5</v>
      </c>
      <c r="F27" s="129"/>
      <c r="G27" s="129" t="s">
        <v>222</v>
      </c>
      <c r="H27" s="168" t="s">
        <v>272</v>
      </c>
      <c r="I27" s="265">
        <v>21</v>
      </c>
      <c r="J27" s="266" t="s">
        <v>273</v>
      </c>
    </row>
    <row r="28" spans="2:10" ht="25.5" x14ac:dyDescent="0.2">
      <c r="B28" s="267">
        <f>B27</f>
        <v>2.4</v>
      </c>
      <c r="C28" s="188" t="s">
        <v>271</v>
      </c>
      <c r="D28" s="133">
        <v>2</v>
      </c>
      <c r="E28" s="129" t="s">
        <v>274</v>
      </c>
      <c r="F28" s="129"/>
      <c r="G28" s="129" t="s">
        <v>222</v>
      </c>
      <c r="H28" s="168" t="s">
        <v>275</v>
      </c>
      <c r="I28" s="268">
        <v>0.19800000000000001</v>
      </c>
      <c r="J28" s="220" t="s">
        <v>276</v>
      </c>
    </row>
    <row r="29" spans="2:10" ht="69.75" customHeight="1" x14ac:dyDescent="0.2">
      <c r="B29" s="215">
        <v>3.1</v>
      </c>
      <c r="C29" s="269" t="s">
        <v>277</v>
      </c>
      <c r="D29" s="269">
        <v>1</v>
      </c>
      <c r="E29" s="270" t="s">
        <v>278</v>
      </c>
      <c r="F29" s="269"/>
      <c r="G29" s="271" t="s">
        <v>279</v>
      </c>
      <c r="H29" s="272" t="s">
        <v>280</v>
      </c>
      <c r="I29" s="273">
        <v>1</v>
      </c>
      <c r="J29" s="274"/>
    </row>
    <row r="30" spans="2:10" ht="60" customHeight="1" x14ac:dyDescent="0.2">
      <c r="B30" s="99">
        <f t="shared" ref="B30:B59" si="2">$B$29</f>
        <v>3.1</v>
      </c>
      <c r="C30" s="275" t="s">
        <v>277</v>
      </c>
      <c r="D30" s="275">
        <v>2</v>
      </c>
      <c r="E30" s="276" t="s">
        <v>281</v>
      </c>
      <c r="F30" s="275"/>
      <c r="G30" s="275" t="s">
        <v>279</v>
      </c>
      <c r="H30" s="122" t="s">
        <v>282</v>
      </c>
      <c r="I30" s="277">
        <v>49</v>
      </c>
      <c r="J30" s="278"/>
    </row>
    <row r="31" spans="2:10" ht="80.25" customHeight="1" x14ac:dyDescent="0.2">
      <c r="B31" s="99">
        <f t="shared" si="2"/>
        <v>3.1</v>
      </c>
      <c r="C31" s="275" t="s">
        <v>277</v>
      </c>
      <c r="D31" s="275">
        <v>3</v>
      </c>
      <c r="E31" s="279" t="s">
        <v>283</v>
      </c>
      <c r="F31" s="275"/>
      <c r="G31" s="275" t="s">
        <v>279</v>
      </c>
      <c r="H31" s="122" t="s">
        <v>284</v>
      </c>
      <c r="I31" s="280">
        <v>0.76</v>
      </c>
      <c r="J31" s="281"/>
    </row>
    <row r="32" spans="2:10" ht="113.25" customHeight="1" x14ac:dyDescent="0.2">
      <c r="B32" s="99">
        <f t="shared" si="2"/>
        <v>3.1</v>
      </c>
      <c r="C32" s="275" t="s">
        <v>277</v>
      </c>
      <c r="D32" s="275">
        <v>4</v>
      </c>
      <c r="E32" s="276" t="s">
        <v>285</v>
      </c>
      <c r="F32" s="275"/>
      <c r="G32" s="275" t="s">
        <v>279</v>
      </c>
      <c r="H32" s="122" t="s">
        <v>286</v>
      </c>
      <c r="I32" s="282">
        <v>839400</v>
      </c>
      <c r="J32" s="278"/>
    </row>
    <row r="33" spans="2:10" ht="99.75" customHeight="1" x14ac:dyDescent="0.2">
      <c r="B33" s="99">
        <f t="shared" si="2"/>
        <v>3.1</v>
      </c>
      <c r="C33" s="275" t="s">
        <v>277</v>
      </c>
      <c r="D33" s="275">
        <v>5</v>
      </c>
      <c r="E33" s="276" t="s">
        <v>287</v>
      </c>
      <c r="F33" s="275"/>
      <c r="G33" s="275" t="s">
        <v>279</v>
      </c>
      <c r="H33" s="122" t="s">
        <v>288</v>
      </c>
      <c r="I33" s="282">
        <v>64900</v>
      </c>
      <c r="J33" s="278"/>
    </row>
    <row r="34" spans="2:10" ht="115.5" customHeight="1" x14ac:dyDescent="0.2">
      <c r="B34" s="99">
        <f t="shared" si="2"/>
        <v>3.1</v>
      </c>
      <c r="C34" s="275" t="s">
        <v>277</v>
      </c>
      <c r="D34" s="269">
        <v>6</v>
      </c>
      <c r="E34" s="276" t="s">
        <v>289</v>
      </c>
      <c r="F34" s="275"/>
      <c r="G34" s="275" t="s">
        <v>279</v>
      </c>
      <c r="H34" s="122" t="s">
        <v>290</v>
      </c>
      <c r="I34" s="283">
        <v>0.108</v>
      </c>
      <c r="J34" s="284"/>
    </row>
    <row r="35" spans="2:10" ht="105.75" customHeight="1" x14ac:dyDescent="0.2">
      <c r="B35" s="99">
        <f t="shared" si="2"/>
        <v>3.1</v>
      </c>
      <c r="C35" s="275" t="s">
        <v>277</v>
      </c>
      <c r="D35" s="275">
        <v>7</v>
      </c>
      <c r="E35" s="276" t="s">
        <v>291</v>
      </c>
      <c r="F35" s="275"/>
      <c r="G35" s="275" t="s">
        <v>279</v>
      </c>
      <c r="H35" s="122" t="s">
        <v>292</v>
      </c>
      <c r="I35" s="285">
        <v>0</v>
      </c>
      <c r="J35" s="284"/>
    </row>
    <row r="36" spans="2:10" ht="54" customHeight="1" x14ac:dyDescent="0.2">
      <c r="B36" s="286">
        <f t="shared" si="2"/>
        <v>3.1</v>
      </c>
      <c r="C36" s="287" t="s">
        <v>293</v>
      </c>
      <c r="D36" s="288">
        <v>8</v>
      </c>
      <c r="E36" s="289">
        <v>1</v>
      </c>
      <c r="F36" s="290"/>
      <c r="G36" s="289" t="s">
        <v>279</v>
      </c>
      <c r="H36" s="291" t="s">
        <v>294</v>
      </c>
      <c r="I36" s="292">
        <v>2.0699999999999998</v>
      </c>
      <c r="J36" s="284"/>
    </row>
    <row r="37" spans="2:10" x14ac:dyDescent="0.2">
      <c r="B37" s="286">
        <f t="shared" si="2"/>
        <v>3.1</v>
      </c>
      <c r="C37" s="287" t="s">
        <v>293</v>
      </c>
      <c r="D37" s="289">
        <v>9</v>
      </c>
      <c r="E37" s="289">
        <v>1</v>
      </c>
      <c r="F37" s="290"/>
      <c r="G37" s="289" t="s">
        <v>279</v>
      </c>
      <c r="H37" s="291" t="s">
        <v>295</v>
      </c>
      <c r="I37" s="292">
        <v>2.56</v>
      </c>
      <c r="J37" s="284"/>
    </row>
    <row r="38" spans="2:10" x14ac:dyDescent="0.2">
      <c r="B38" s="286">
        <f t="shared" si="2"/>
        <v>3.1</v>
      </c>
      <c r="C38" s="287" t="s">
        <v>293</v>
      </c>
      <c r="D38" s="289">
        <v>10</v>
      </c>
      <c r="E38" s="289">
        <v>0.95</v>
      </c>
      <c r="F38" s="290" t="s">
        <v>111</v>
      </c>
      <c r="G38" s="289" t="s">
        <v>279</v>
      </c>
      <c r="H38" s="291" t="s">
        <v>296</v>
      </c>
      <c r="I38" s="292">
        <v>0.96</v>
      </c>
      <c r="J38" s="284"/>
    </row>
    <row r="39" spans="2:10" x14ac:dyDescent="0.2">
      <c r="B39" s="286">
        <f t="shared" si="2"/>
        <v>3.1</v>
      </c>
      <c r="C39" s="287" t="s">
        <v>293</v>
      </c>
      <c r="D39" s="289">
        <v>11</v>
      </c>
      <c r="E39" s="289">
        <v>0.95</v>
      </c>
      <c r="F39" s="290" t="s">
        <v>111</v>
      </c>
      <c r="G39" s="289" t="s">
        <v>279</v>
      </c>
      <c r="H39" s="291" t="s">
        <v>297</v>
      </c>
      <c r="I39" s="292">
        <v>0.96</v>
      </c>
      <c r="J39" s="284"/>
    </row>
    <row r="40" spans="2:10" x14ac:dyDescent="0.2">
      <c r="B40" s="286">
        <f t="shared" si="2"/>
        <v>3.1</v>
      </c>
      <c r="C40" s="287" t="s">
        <v>293</v>
      </c>
      <c r="D40" s="289">
        <v>12</v>
      </c>
      <c r="E40" s="289">
        <v>0.5</v>
      </c>
      <c r="F40" s="290"/>
      <c r="G40" s="289" t="s">
        <v>279</v>
      </c>
      <c r="H40" s="291" t="s">
        <v>298</v>
      </c>
      <c r="I40" s="292">
        <v>0.91</v>
      </c>
      <c r="J40" s="284"/>
    </row>
    <row r="41" spans="2:10" x14ac:dyDescent="0.2">
      <c r="B41" s="286">
        <f t="shared" si="2"/>
        <v>3.1</v>
      </c>
      <c r="C41" s="287" t="s">
        <v>293</v>
      </c>
      <c r="D41" s="289">
        <v>13</v>
      </c>
      <c r="E41" s="289">
        <v>0.5</v>
      </c>
      <c r="F41" s="290"/>
      <c r="G41" s="289" t="s">
        <v>279</v>
      </c>
      <c r="H41" s="291" t="s">
        <v>299</v>
      </c>
      <c r="I41" s="292">
        <v>0.77</v>
      </c>
      <c r="J41" s="284"/>
    </row>
    <row r="42" spans="2:10" x14ac:dyDescent="0.2">
      <c r="B42" s="99">
        <f t="shared" si="2"/>
        <v>3.1</v>
      </c>
      <c r="C42" s="198" t="s">
        <v>293</v>
      </c>
      <c r="D42" s="269">
        <v>14</v>
      </c>
      <c r="E42" s="275">
        <v>1</v>
      </c>
      <c r="F42" s="105"/>
      <c r="G42" s="275" t="s">
        <v>279</v>
      </c>
      <c r="H42" s="122" t="s">
        <v>300</v>
      </c>
      <c r="I42" s="293">
        <v>1.69</v>
      </c>
      <c r="J42" s="284"/>
    </row>
    <row r="43" spans="2:10" x14ac:dyDescent="0.2">
      <c r="B43" s="99">
        <f t="shared" si="2"/>
        <v>3.1</v>
      </c>
      <c r="C43" s="198" t="s">
        <v>293</v>
      </c>
      <c r="D43" s="275">
        <v>15</v>
      </c>
      <c r="E43" s="275">
        <v>1</v>
      </c>
      <c r="F43" s="105"/>
      <c r="G43" s="275" t="s">
        <v>279</v>
      </c>
      <c r="H43" s="122" t="s">
        <v>301</v>
      </c>
      <c r="I43" s="293">
        <v>2.41</v>
      </c>
      <c r="J43" s="284"/>
    </row>
    <row r="44" spans="2:10" x14ac:dyDescent="0.2">
      <c r="B44" s="99">
        <f t="shared" si="2"/>
        <v>3.1</v>
      </c>
      <c r="C44" s="198" t="s">
        <v>293</v>
      </c>
      <c r="D44" s="275">
        <v>16</v>
      </c>
      <c r="E44" s="275">
        <v>0.95</v>
      </c>
      <c r="F44" s="105" t="s">
        <v>111</v>
      </c>
      <c r="G44" s="275" t="s">
        <v>279</v>
      </c>
      <c r="H44" s="122" t="s">
        <v>302</v>
      </c>
      <c r="I44" s="293">
        <v>0.96</v>
      </c>
      <c r="J44" s="284"/>
    </row>
    <row r="45" spans="2:10" x14ac:dyDescent="0.2">
      <c r="B45" s="99">
        <f t="shared" si="2"/>
        <v>3.1</v>
      </c>
      <c r="C45" s="198" t="s">
        <v>293</v>
      </c>
      <c r="D45" s="275">
        <v>17</v>
      </c>
      <c r="E45" s="275">
        <v>0.95</v>
      </c>
      <c r="F45" s="105" t="s">
        <v>111</v>
      </c>
      <c r="G45" s="275" t="s">
        <v>279</v>
      </c>
      <c r="H45" s="122" t="s">
        <v>303</v>
      </c>
      <c r="I45" s="293">
        <v>0.97</v>
      </c>
      <c r="J45" s="284"/>
    </row>
    <row r="46" spans="2:10" x14ac:dyDescent="0.2">
      <c r="B46" s="99">
        <f t="shared" si="2"/>
        <v>3.1</v>
      </c>
      <c r="C46" s="198" t="s">
        <v>293</v>
      </c>
      <c r="D46" s="275">
        <v>18</v>
      </c>
      <c r="E46" s="275">
        <v>0.5</v>
      </c>
      <c r="F46" s="105"/>
      <c r="G46" s="275" t="s">
        <v>279</v>
      </c>
      <c r="H46" s="122" t="s">
        <v>304</v>
      </c>
      <c r="I46" s="293">
        <v>0.67</v>
      </c>
      <c r="J46" s="284"/>
    </row>
    <row r="47" spans="2:10" x14ac:dyDescent="0.2">
      <c r="B47" s="99">
        <f t="shared" si="2"/>
        <v>3.1</v>
      </c>
      <c r="C47" s="198" t="s">
        <v>293</v>
      </c>
      <c r="D47" s="275">
        <v>19</v>
      </c>
      <c r="E47" s="275">
        <v>0.5</v>
      </c>
      <c r="F47" s="105"/>
      <c r="G47" s="275" t="s">
        <v>279</v>
      </c>
      <c r="H47" s="122" t="s">
        <v>305</v>
      </c>
      <c r="I47" s="293">
        <v>0.51</v>
      </c>
      <c r="J47" s="284"/>
    </row>
    <row r="48" spans="2:10" x14ac:dyDescent="0.2">
      <c r="B48" s="286">
        <f t="shared" si="2"/>
        <v>3.1</v>
      </c>
      <c r="C48" s="287" t="s">
        <v>293</v>
      </c>
      <c r="D48" s="288">
        <v>20</v>
      </c>
      <c r="E48" s="289">
        <v>1</v>
      </c>
      <c r="F48" s="290"/>
      <c r="G48" s="289" t="s">
        <v>279</v>
      </c>
      <c r="H48" s="291" t="s">
        <v>306</v>
      </c>
      <c r="I48" s="293">
        <v>3</v>
      </c>
      <c r="J48" s="284"/>
    </row>
    <row r="49" spans="2:10" x14ac:dyDescent="0.2">
      <c r="B49" s="286">
        <f t="shared" si="2"/>
        <v>3.1</v>
      </c>
      <c r="C49" s="287" t="s">
        <v>293</v>
      </c>
      <c r="D49" s="289">
        <v>21</v>
      </c>
      <c r="E49" s="289">
        <v>1</v>
      </c>
      <c r="F49" s="290"/>
      <c r="G49" s="289" t="s">
        <v>279</v>
      </c>
      <c r="H49" s="291" t="s">
        <v>307</v>
      </c>
      <c r="I49" s="293">
        <v>3.64</v>
      </c>
      <c r="J49" s="284"/>
    </row>
    <row r="50" spans="2:10" x14ac:dyDescent="0.2">
      <c r="B50" s="286">
        <f t="shared" si="2"/>
        <v>3.1</v>
      </c>
      <c r="C50" s="287" t="s">
        <v>293</v>
      </c>
      <c r="D50" s="289">
        <v>22</v>
      </c>
      <c r="E50" s="289">
        <v>0.95</v>
      </c>
      <c r="F50" s="290" t="s">
        <v>111</v>
      </c>
      <c r="G50" s="289" t="s">
        <v>279</v>
      </c>
      <c r="H50" s="291" t="s">
        <v>308</v>
      </c>
      <c r="I50" s="293">
        <v>0.96</v>
      </c>
      <c r="J50" s="294"/>
    </row>
    <row r="51" spans="2:10" x14ac:dyDescent="0.2">
      <c r="B51" s="286">
        <f t="shared" si="2"/>
        <v>3.1</v>
      </c>
      <c r="C51" s="287" t="s">
        <v>293</v>
      </c>
      <c r="D51" s="289">
        <v>23</v>
      </c>
      <c r="E51" s="289">
        <v>0.95</v>
      </c>
      <c r="F51" s="290" t="s">
        <v>111</v>
      </c>
      <c r="G51" s="289" t="s">
        <v>279</v>
      </c>
      <c r="H51" s="291" t="s">
        <v>309</v>
      </c>
      <c r="I51" s="295">
        <v>0.98</v>
      </c>
      <c r="J51" s="296"/>
    </row>
    <row r="52" spans="2:10" x14ac:dyDescent="0.2">
      <c r="B52" s="286">
        <f t="shared" si="2"/>
        <v>3.1</v>
      </c>
      <c r="C52" s="287" t="s">
        <v>293</v>
      </c>
      <c r="D52" s="289">
        <v>24</v>
      </c>
      <c r="E52" s="289">
        <v>0.5</v>
      </c>
      <c r="F52" s="290"/>
      <c r="G52" s="289" t="s">
        <v>279</v>
      </c>
      <c r="H52" s="291" t="s">
        <v>310</v>
      </c>
      <c r="I52" s="293">
        <v>0.88</v>
      </c>
      <c r="J52" s="294"/>
    </row>
    <row r="53" spans="2:10" x14ac:dyDescent="0.2">
      <c r="B53" s="286">
        <f t="shared" si="2"/>
        <v>3.1</v>
      </c>
      <c r="C53" s="287" t="s">
        <v>293</v>
      </c>
      <c r="D53" s="289">
        <v>25</v>
      </c>
      <c r="E53" s="289">
        <v>0.5</v>
      </c>
      <c r="F53" s="290"/>
      <c r="G53" s="289" t="s">
        <v>279</v>
      </c>
      <c r="H53" s="291" t="s">
        <v>311</v>
      </c>
      <c r="I53" s="295">
        <v>0.57999999999999996</v>
      </c>
      <c r="J53" s="296"/>
    </row>
    <row r="54" spans="2:10" x14ac:dyDescent="0.2">
      <c r="B54" s="99">
        <f t="shared" si="2"/>
        <v>3.1</v>
      </c>
      <c r="C54" s="198" t="s">
        <v>293</v>
      </c>
      <c r="D54" s="269">
        <v>26</v>
      </c>
      <c r="E54" s="275">
        <v>1</v>
      </c>
      <c r="F54" s="105"/>
      <c r="G54" s="275" t="s">
        <v>279</v>
      </c>
      <c r="H54" s="122" t="s">
        <v>312</v>
      </c>
      <c r="I54" s="293">
        <v>2.2599999999999998</v>
      </c>
      <c r="J54" s="284"/>
    </row>
    <row r="55" spans="2:10" x14ac:dyDescent="0.2">
      <c r="B55" s="99">
        <f t="shared" si="2"/>
        <v>3.1</v>
      </c>
      <c r="C55" s="198" t="s">
        <v>293</v>
      </c>
      <c r="D55" s="275">
        <v>27</v>
      </c>
      <c r="E55" s="275">
        <v>1</v>
      </c>
      <c r="F55" s="105"/>
      <c r="G55" s="275" t="s">
        <v>279</v>
      </c>
      <c r="H55" s="122" t="s">
        <v>313</v>
      </c>
      <c r="I55" s="293">
        <v>2.34</v>
      </c>
      <c r="J55" s="284"/>
    </row>
    <row r="56" spans="2:10" x14ac:dyDescent="0.2">
      <c r="B56" s="99">
        <f t="shared" si="2"/>
        <v>3.1</v>
      </c>
      <c r="C56" s="275" t="s">
        <v>293</v>
      </c>
      <c r="D56" s="275">
        <v>28</v>
      </c>
      <c r="E56" s="275">
        <v>0.95</v>
      </c>
      <c r="F56" s="275" t="s">
        <v>111</v>
      </c>
      <c r="G56" s="275" t="s">
        <v>279</v>
      </c>
      <c r="H56" s="122" t="s">
        <v>314</v>
      </c>
      <c r="I56" s="297">
        <v>0.92</v>
      </c>
      <c r="J56" s="284"/>
    </row>
    <row r="57" spans="2:10" x14ac:dyDescent="0.2">
      <c r="B57" s="99">
        <f t="shared" si="2"/>
        <v>3.1</v>
      </c>
      <c r="C57" s="275" t="s">
        <v>293</v>
      </c>
      <c r="D57" s="275">
        <v>29</v>
      </c>
      <c r="E57" s="275">
        <v>0.95</v>
      </c>
      <c r="F57" s="275" t="s">
        <v>111</v>
      </c>
      <c r="G57" s="275" t="s">
        <v>279</v>
      </c>
      <c r="H57" s="122" t="s">
        <v>315</v>
      </c>
      <c r="I57" s="297">
        <v>0.92</v>
      </c>
      <c r="J57" s="284"/>
    </row>
    <row r="58" spans="2:10" x14ac:dyDescent="0.2">
      <c r="B58" s="99">
        <f t="shared" si="2"/>
        <v>3.1</v>
      </c>
      <c r="C58" s="198" t="s">
        <v>293</v>
      </c>
      <c r="D58" s="275">
        <v>30</v>
      </c>
      <c r="E58" s="275">
        <v>0.5</v>
      </c>
      <c r="F58" s="298"/>
      <c r="G58" s="275" t="s">
        <v>279</v>
      </c>
      <c r="H58" s="122" t="s">
        <v>316</v>
      </c>
      <c r="I58" s="293">
        <v>1.05</v>
      </c>
      <c r="J58" s="284"/>
    </row>
    <row r="59" spans="2:10" x14ac:dyDescent="0.2">
      <c r="B59" s="99">
        <f t="shared" si="2"/>
        <v>3.1</v>
      </c>
      <c r="C59" s="299" t="s">
        <v>293</v>
      </c>
      <c r="D59" s="300">
        <v>31</v>
      </c>
      <c r="E59" s="300">
        <v>0.5</v>
      </c>
      <c r="F59" s="301"/>
      <c r="G59" s="300" t="s">
        <v>279</v>
      </c>
      <c r="H59" s="302" t="s">
        <v>317</v>
      </c>
      <c r="I59" s="293">
        <v>0.89</v>
      </c>
      <c r="J59" s="284"/>
    </row>
    <row r="60" spans="2:10" ht="54" customHeight="1" x14ac:dyDescent="0.2"/>
    <row r="68" spans="8:8" x14ac:dyDescent="0.2">
      <c r="H68" s="86" t="s">
        <v>318</v>
      </c>
    </row>
  </sheetData>
  <mergeCells count="2">
    <mergeCell ref="C2:H2"/>
    <mergeCell ref="C3:H3"/>
  </mergeCells>
  <conditionalFormatting sqref="I7:I9">
    <cfRule type="cellIs" dxfId="2" priority="2" operator="greaterThanOrEqual">
      <formula>$E7</formula>
    </cfRule>
    <cfRule type="cellIs" dxfId="1" priority="3" operator="between">
      <formula>0.9</formula>
      <formula>"$E10"</formula>
    </cfRule>
    <cfRule type="cellIs" dxfId="0" priority="4" operator="lessThan">
      <formula>0.9</formula>
    </cfRule>
  </conditionalFormatting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41"/>
  <sheetViews>
    <sheetView topLeftCell="B28" zoomScale="75" zoomScaleNormal="75" workbookViewId="0">
      <selection activeCell="L30" sqref="L30"/>
    </sheetView>
  </sheetViews>
  <sheetFormatPr defaultRowHeight="12.75" x14ac:dyDescent="0.2"/>
  <cols>
    <col min="1" max="1" width="9.140625" style="86" customWidth="1"/>
    <col min="2" max="2" width="8" style="86" customWidth="1"/>
    <col min="3" max="3" width="21.140625" style="86" customWidth="1"/>
    <col min="4" max="5" width="10.85546875" style="86" customWidth="1"/>
    <col min="6" max="6" width="9.140625" style="86" customWidth="1"/>
    <col min="7" max="7" width="19.5703125" style="86" customWidth="1"/>
    <col min="8" max="9" width="14.140625" style="86" customWidth="1"/>
    <col min="10" max="10" width="85.85546875" style="86" customWidth="1"/>
    <col min="11" max="11" width="10.85546875" style="86" customWidth="1"/>
    <col min="12" max="12" width="39" style="86" customWidth="1"/>
    <col min="13" max="13" width="23" style="86" customWidth="1"/>
    <col min="14" max="1025" width="9.140625" style="86" customWidth="1"/>
  </cols>
  <sheetData>
    <row r="2" spans="2:13" x14ac:dyDescent="0.2">
      <c r="B2" s="303" t="s">
        <v>7</v>
      </c>
      <c r="C2" s="453" t="s">
        <v>319</v>
      </c>
      <c r="D2" s="453"/>
      <c r="E2" s="453"/>
      <c r="F2" s="453"/>
      <c r="G2" s="453"/>
      <c r="H2" s="453"/>
      <c r="I2" s="453"/>
      <c r="J2" s="453"/>
    </row>
    <row r="3" spans="2:13" x14ac:dyDescent="0.2">
      <c r="B3" s="304"/>
      <c r="C3" s="455" t="s">
        <v>320</v>
      </c>
      <c r="D3" s="455"/>
      <c r="E3" s="455"/>
      <c r="F3" s="455"/>
      <c r="G3" s="455"/>
      <c r="H3" s="455"/>
      <c r="I3" s="455"/>
      <c r="J3" s="455"/>
    </row>
    <row r="4" spans="2:13" x14ac:dyDescent="0.2">
      <c r="B4" s="305"/>
      <c r="C4" s="306"/>
      <c r="D4" s="307"/>
      <c r="E4" s="307"/>
      <c r="F4" s="307"/>
      <c r="G4" s="307"/>
      <c r="H4" s="308"/>
      <c r="I4" s="308"/>
      <c r="J4" s="309"/>
    </row>
    <row r="5" spans="2:13" x14ac:dyDescent="0.2">
      <c r="B5" s="310" t="s">
        <v>94</v>
      </c>
      <c r="C5" s="311" t="s">
        <v>95</v>
      </c>
      <c r="D5" s="312" t="s">
        <v>96</v>
      </c>
      <c r="E5" s="312" t="s">
        <v>97</v>
      </c>
      <c r="F5" s="312" t="s">
        <v>321</v>
      </c>
      <c r="G5" s="312" t="s">
        <v>322</v>
      </c>
      <c r="H5" s="313" t="s">
        <v>102</v>
      </c>
      <c r="I5" s="313" t="s">
        <v>323</v>
      </c>
      <c r="J5" s="314" t="s">
        <v>103</v>
      </c>
      <c r="K5" s="179" t="str">
        <f>'WP1'!L5</f>
        <v>Q318</v>
      </c>
      <c r="L5" s="179" t="s">
        <v>105</v>
      </c>
      <c r="M5" s="179" t="s">
        <v>183</v>
      </c>
    </row>
    <row r="6" spans="2:13" ht="38.25" x14ac:dyDescent="0.2">
      <c r="B6" s="126">
        <v>3.2</v>
      </c>
      <c r="C6" s="315" t="s">
        <v>28</v>
      </c>
      <c r="D6" s="316">
        <v>1</v>
      </c>
      <c r="E6" s="182"/>
      <c r="F6" s="182"/>
      <c r="G6" s="182">
        <v>0</v>
      </c>
      <c r="H6" s="182" t="s">
        <v>324</v>
      </c>
      <c r="I6" s="183"/>
      <c r="J6" s="184" t="s">
        <v>325</v>
      </c>
      <c r="K6" s="317"/>
      <c r="L6" s="318" t="s">
        <v>326</v>
      </c>
    </row>
    <row r="7" spans="2:13" ht="140.25" customHeight="1" x14ac:dyDescent="0.2">
      <c r="B7" s="126">
        <f t="shared" ref="B7:B16" si="0">$B$6</f>
        <v>3.2</v>
      </c>
      <c r="C7" s="315" t="s">
        <v>28</v>
      </c>
      <c r="D7" s="319">
        <v>2</v>
      </c>
      <c r="E7" s="133"/>
      <c r="F7" s="133"/>
      <c r="G7" s="133">
        <v>0</v>
      </c>
      <c r="H7" s="133" t="s">
        <v>324</v>
      </c>
      <c r="I7" s="129"/>
      <c r="J7" s="134" t="s">
        <v>327</v>
      </c>
      <c r="K7" s="320" t="s">
        <v>328</v>
      </c>
      <c r="L7" s="321" t="s">
        <v>329</v>
      </c>
    </row>
    <row r="8" spans="2:13" ht="111" customHeight="1" x14ac:dyDescent="0.2">
      <c r="B8" s="126">
        <f t="shared" si="0"/>
        <v>3.2</v>
      </c>
      <c r="C8" s="315" t="s">
        <v>28</v>
      </c>
      <c r="D8" s="319">
        <v>3</v>
      </c>
      <c r="E8" s="133"/>
      <c r="F8" s="133"/>
      <c r="G8" s="322">
        <v>0.85</v>
      </c>
      <c r="H8" s="133" t="s">
        <v>324</v>
      </c>
      <c r="I8" s="129"/>
      <c r="J8" s="323" t="s">
        <v>330</v>
      </c>
      <c r="K8" s="324" t="s">
        <v>328</v>
      </c>
      <c r="L8" s="325" t="s">
        <v>329</v>
      </c>
    </row>
    <row r="9" spans="2:13" ht="146.25" customHeight="1" x14ac:dyDescent="0.2">
      <c r="B9" s="126">
        <f t="shared" si="0"/>
        <v>3.2</v>
      </c>
      <c r="C9" s="315" t="s">
        <v>28</v>
      </c>
      <c r="D9" s="319">
        <v>4</v>
      </c>
      <c r="E9" s="133"/>
      <c r="F9" s="133"/>
      <c r="G9" s="133" t="s">
        <v>331</v>
      </c>
      <c r="H9" s="133" t="s">
        <v>324</v>
      </c>
      <c r="I9" s="129"/>
      <c r="J9" s="323" t="s">
        <v>332</v>
      </c>
      <c r="K9" s="326"/>
      <c r="L9" s="121" t="s">
        <v>333</v>
      </c>
    </row>
    <row r="10" spans="2:13" ht="186" customHeight="1" x14ac:dyDescent="0.2">
      <c r="B10" s="126">
        <f t="shared" si="0"/>
        <v>3.2</v>
      </c>
      <c r="C10" s="315" t="s">
        <v>28</v>
      </c>
      <c r="D10" s="319">
        <v>5</v>
      </c>
      <c r="E10" s="133"/>
      <c r="F10" s="133"/>
      <c r="G10" s="133" t="s">
        <v>334</v>
      </c>
      <c r="H10" s="133" t="s">
        <v>324</v>
      </c>
      <c r="I10" s="129"/>
      <c r="J10" s="323" t="s">
        <v>335</v>
      </c>
      <c r="K10" s="327"/>
      <c r="L10" s="112" t="s">
        <v>336</v>
      </c>
    </row>
    <row r="11" spans="2:13" ht="81.75" customHeight="1" x14ac:dyDescent="0.2">
      <c r="B11" s="126">
        <f t="shared" si="0"/>
        <v>3.2</v>
      </c>
      <c r="C11" s="315" t="s">
        <v>28</v>
      </c>
      <c r="D11" s="319">
        <v>6</v>
      </c>
      <c r="E11" s="133"/>
      <c r="F11" s="133"/>
      <c r="G11" s="133">
        <v>0</v>
      </c>
      <c r="H11" s="133" t="s">
        <v>324</v>
      </c>
      <c r="I11" s="129"/>
      <c r="J11" s="323" t="s">
        <v>337</v>
      </c>
      <c r="K11" s="327"/>
      <c r="L11" s="112" t="s">
        <v>338</v>
      </c>
    </row>
    <row r="12" spans="2:13" ht="65.25" customHeight="1" x14ac:dyDescent="0.2">
      <c r="B12" s="126">
        <f t="shared" si="0"/>
        <v>3.2</v>
      </c>
      <c r="C12" s="315" t="s">
        <v>28</v>
      </c>
      <c r="D12" s="319">
        <v>7</v>
      </c>
      <c r="E12" s="319"/>
      <c r="F12" s="319"/>
      <c r="G12" s="319">
        <v>5</v>
      </c>
      <c r="H12" s="133" t="s">
        <v>324</v>
      </c>
      <c r="I12" s="129"/>
      <c r="J12" s="323" t="s">
        <v>339</v>
      </c>
      <c r="K12" s="326">
        <v>6</v>
      </c>
      <c r="L12" s="328" t="s">
        <v>340</v>
      </c>
    </row>
    <row r="13" spans="2:13" ht="65.25" customHeight="1" x14ac:dyDescent="0.2">
      <c r="B13" s="126">
        <f t="shared" si="0"/>
        <v>3.2</v>
      </c>
      <c r="C13" s="315" t="s">
        <v>28</v>
      </c>
      <c r="D13" s="319"/>
      <c r="E13" s="319">
        <v>8</v>
      </c>
      <c r="F13" s="329">
        <v>42766</v>
      </c>
      <c r="G13" s="329">
        <v>42766</v>
      </c>
      <c r="H13" s="133" t="s">
        <v>324</v>
      </c>
      <c r="I13" s="160"/>
      <c r="J13" s="323" t="s">
        <v>341</v>
      </c>
      <c r="K13" s="330"/>
      <c r="L13" s="144"/>
      <c r="M13" s="86" t="s">
        <v>152</v>
      </c>
    </row>
    <row r="14" spans="2:13" ht="65.25" customHeight="1" x14ac:dyDescent="0.2">
      <c r="B14" s="126">
        <f t="shared" si="0"/>
        <v>3.2</v>
      </c>
      <c r="C14" s="315" t="s">
        <v>28</v>
      </c>
      <c r="D14" s="331"/>
      <c r="E14" s="331">
        <v>9</v>
      </c>
      <c r="F14" s="332">
        <v>42643</v>
      </c>
      <c r="G14" s="332">
        <v>42643</v>
      </c>
      <c r="H14" s="133" t="s">
        <v>342</v>
      </c>
      <c r="I14" s="129"/>
      <c r="J14" s="323" t="s">
        <v>343</v>
      </c>
      <c r="K14" s="330"/>
      <c r="L14" s="144"/>
      <c r="M14" s="86" t="s">
        <v>152</v>
      </c>
    </row>
    <row r="15" spans="2:13" x14ac:dyDescent="0.2">
      <c r="B15" s="126">
        <f t="shared" si="0"/>
        <v>3.2</v>
      </c>
      <c r="C15" s="315" t="s">
        <v>28</v>
      </c>
      <c r="D15" s="331"/>
      <c r="E15" s="319">
        <v>10</v>
      </c>
      <c r="F15" s="332">
        <v>42735</v>
      </c>
      <c r="G15" s="332">
        <v>42735</v>
      </c>
      <c r="H15" s="133" t="s">
        <v>344</v>
      </c>
      <c r="I15" s="129"/>
      <c r="J15" s="323" t="s">
        <v>345</v>
      </c>
      <c r="K15" s="330"/>
      <c r="L15" s="144"/>
      <c r="M15" s="86" t="s">
        <v>152</v>
      </c>
    </row>
    <row r="16" spans="2:13" x14ac:dyDescent="0.2">
      <c r="B16" s="333">
        <f t="shared" si="0"/>
        <v>3.2</v>
      </c>
      <c r="C16" s="334" t="s">
        <v>28</v>
      </c>
      <c r="D16" s="331"/>
      <c r="E16" s="331">
        <v>11</v>
      </c>
      <c r="F16" s="332">
        <v>42704</v>
      </c>
      <c r="G16" s="332">
        <v>42704</v>
      </c>
      <c r="H16" s="335" t="s">
        <v>342</v>
      </c>
      <c r="I16" s="336"/>
      <c r="J16" s="323" t="s">
        <v>346</v>
      </c>
      <c r="K16" s="330"/>
      <c r="L16" s="144"/>
      <c r="M16" s="86" t="s">
        <v>152</v>
      </c>
    </row>
    <row r="17" spans="2:13" x14ac:dyDescent="0.2">
      <c r="B17" s="333">
        <v>3.2</v>
      </c>
      <c r="C17" s="334" t="s">
        <v>28</v>
      </c>
      <c r="D17" s="331"/>
      <c r="E17" s="331">
        <v>12</v>
      </c>
      <c r="F17" s="332"/>
      <c r="G17" s="332">
        <v>43191</v>
      </c>
      <c r="H17" s="335" t="s">
        <v>324</v>
      </c>
      <c r="I17" s="336"/>
      <c r="J17" s="337" t="s">
        <v>347</v>
      </c>
      <c r="K17" s="338"/>
      <c r="L17" s="144"/>
      <c r="M17" s="86" t="s">
        <v>348</v>
      </c>
    </row>
    <row r="18" spans="2:13" x14ac:dyDescent="0.2">
      <c r="B18" s="147">
        <v>3.3</v>
      </c>
      <c r="C18" s="339" t="s">
        <v>41</v>
      </c>
      <c r="D18" s="269">
        <v>1</v>
      </c>
      <c r="E18" s="269"/>
      <c r="F18" s="269"/>
      <c r="G18" s="269"/>
      <c r="H18" s="340" t="s">
        <v>349</v>
      </c>
      <c r="I18" s="341"/>
      <c r="J18" s="272" t="s">
        <v>350</v>
      </c>
      <c r="K18" s="342">
        <v>0</v>
      </c>
      <c r="L18" s="343"/>
    </row>
    <row r="19" spans="2:13" x14ac:dyDescent="0.2">
      <c r="B19" s="147">
        <f>$B$18</f>
        <v>3.3</v>
      </c>
      <c r="C19" s="339" t="s">
        <v>41</v>
      </c>
      <c r="D19" s="275">
        <v>2</v>
      </c>
      <c r="E19" s="275"/>
      <c r="F19" s="275"/>
      <c r="G19" s="275"/>
      <c r="H19" s="275" t="s">
        <v>349</v>
      </c>
      <c r="I19" s="344"/>
      <c r="J19" s="122" t="s">
        <v>351</v>
      </c>
      <c r="K19" s="345">
        <v>0</v>
      </c>
      <c r="L19" s="191"/>
    </row>
    <row r="20" spans="2:13" ht="99" customHeight="1" x14ac:dyDescent="0.2">
      <c r="B20" s="147">
        <f>$B$18</f>
        <v>3.3</v>
      </c>
      <c r="C20" s="339" t="s">
        <v>41</v>
      </c>
      <c r="D20" s="275"/>
      <c r="E20" s="100">
        <v>3</v>
      </c>
      <c r="F20" s="346">
        <v>43100</v>
      </c>
      <c r="G20" s="346">
        <v>43100</v>
      </c>
      <c r="H20" s="275" t="s">
        <v>349</v>
      </c>
      <c r="I20" s="344"/>
      <c r="J20" s="122" t="s">
        <v>352</v>
      </c>
      <c r="K20" s="347"/>
      <c r="L20" s="348" t="s">
        <v>353</v>
      </c>
      <c r="M20" s="86" t="s">
        <v>157</v>
      </c>
    </row>
    <row r="21" spans="2:13" ht="78.75" customHeight="1" x14ac:dyDescent="0.2">
      <c r="B21" s="147">
        <f>$B$18</f>
        <v>3.3</v>
      </c>
      <c r="C21" s="275" t="s">
        <v>41</v>
      </c>
      <c r="D21" s="275"/>
      <c r="E21" s="275">
        <v>4</v>
      </c>
      <c r="F21" s="346">
        <v>42887</v>
      </c>
      <c r="G21" s="346">
        <v>42887</v>
      </c>
      <c r="H21" s="275" t="s">
        <v>349</v>
      </c>
      <c r="I21" s="275"/>
      <c r="J21" s="276" t="s">
        <v>354</v>
      </c>
      <c r="K21" s="349">
        <v>42899</v>
      </c>
      <c r="L21" s="121" t="s">
        <v>355</v>
      </c>
      <c r="M21" s="86" t="s">
        <v>152</v>
      </c>
    </row>
    <row r="22" spans="2:13" ht="78.75" customHeight="1" x14ac:dyDescent="0.2">
      <c r="B22" s="147">
        <f>$B$18</f>
        <v>3.3</v>
      </c>
      <c r="C22" s="350" t="s">
        <v>41</v>
      </c>
      <c r="D22" s="300"/>
      <c r="E22" s="351">
        <v>5</v>
      </c>
      <c r="F22" s="352">
        <v>43830</v>
      </c>
      <c r="G22" s="352">
        <v>43830</v>
      </c>
      <c r="H22" s="352" t="s">
        <v>356</v>
      </c>
      <c r="I22" s="353"/>
      <c r="J22" s="354" t="s">
        <v>357</v>
      </c>
      <c r="K22" s="355"/>
      <c r="L22" s="144"/>
      <c r="M22" s="86" t="s">
        <v>120</v>
      </c>
    </row>
    <row r="23" spans="2:13" ht="93" customHeight="1" x14ac:dyDescent="0.2">
      <c r="B23" s="356">
        <v>3.4</v>
      </c>
      <c r="C23" s="357" t="s">
        <v>358</v>
      </c>
      <c r="D23" s="358">
        <v>1</v>
      </c>
      <c r="E23" s="359"/>
      <c r="F23" s="359"/>
      <c r="G23" s="359"/>
      <c r="H23" s="360" t="s">
        <v>359</v>
      </c>
      <c r="I23" s="360"/>
      <c r="J23" s="361" t="s">
        <v>360</v>
      </c>
      <c r="K23" s="362"/>
      <c r="L23" s="144"/>
    </row>
    <row r="24" spans="2:13" x14ac:dyDescent="0.2">
      <c r="B24" s="356">
        <f t="shared" ref="B24:B36" si="1">$B$23</f>
        <v>3.4</v>
      </c>
      <c r="C24" s="357" t="s">
        <v>358</v>
      </c>
      <c r="D24" s="359">
        <v>2</v>
      </c>
      <c r="E24" s="359"/>
      <c r="F24" s="359"/>
      <c r="G24" s="359"/>
      <c r="H24" s="360" t="s">
        <v>359</v>
      </c>
      <c r="I24" s="360"/>
      <c r="J24" s="361" t="s">
        <v>361</v>
      </c>
      <c r="K24" s="362"/>
      <c r="L24" s="144"/>
    </row>
    <row r="25" spans="2:13" x14ac:dyDescent="0.2">
      <c r="B25" s="356">
        <f t="shared" si="1"/>
        <v>3.4</v>
      </c>
      <c r="C25" s="357" t="s">
        <v>358</v>
      </c>
      <c r="D25" s="358">
        <v>3</v>
      </c>
      <c r="E25" s="363"/>
      <c r="F25" s="363"/>
      <c r="G25" s="363"/>
      <c r="H25" s="360" t="s">
        <v>359</v>
      </c>
      <c r="I25" s="364"/>
      <c r="J25" s="365" t="s">
        <v>362</v>
      </c>
      <c r="K25" s="366"/>
      <c r="L25" s="144"/>
    </row>
    <row r="26" spans="2:13" x14ac:dyDescent="0.2">
      <c r="B26" s="356">
        <f t="shared" si="1"/>
        <v>3.4</v>
      </c>
      <c r="C26" s="357" t="s">
        <v>358</v>
      </c>
      <c r="D26" s="359">
        <v>4</v>
      </c>
      <c r="E26" s="363"/>
      <c r="F26" s="363"/>
      <c r="G26" s="367">
        <v>0.95</v>
      </c>
      <c r="H26" s="360" t="s">
        <v>359</v>
      </c>
      <c r="I26" s="364"/>
      <c r="J26" s="365" t="s">
        <v>363</v>
      </c>
      <c r="K26" s="368">
        <v>0.99990000000000001</v>
      </c>
      <c r="L26" s="144"/>
    </row>
    <row r="27" spans="2:13" x14ac:dyDescent="0.2">
      <c r="B27" s="356">
        <f t="shared" si="1"/>
        <v>3.4</v>
      </c>
      <c r="C27" s="357" t="s">
        <v>358</v>
      </c>
      <c r="D27" s="358">
        <v>5</v>
      </c>
      <c r="E27" s="363"/>
      <c r="F27" s="363"/>
      <c r="G27" s="367">
        <v>0.95</v>
      </c>
      <c r="H27" s="360" t="s">
        <v>359</v>
      </c>
      <c r="I27" s="360"/>
      <c r="J27" s="369" t="s">
        <v>364</v>
      </c>
      <c r="K27" s="370">
        <v>1</v>
      </c>
      <c r="L27" s="144"/>
    </row>
    <row r="28" spans="2:13" ht="60" customHeight="1" x14ac:dyDescent="0.2">
      <c r="B28" s="126">
        <f t="shared" si="1"/>
        <v>3.4</v>
      </c>
      <c r="C28" s="319" t="s">
        <v>365</v>
      </c>
      <c r="D28" s="319">
        <v>6</v>
      </c>
      <c r="E28" s="319"/>
      <c r="F28" s="319"/>
      <c r="G28" s="319"/>
      <c r="H28" s="319" t="s">
        <v>366</v>
      </c>
      <c r="I28" s="319"/>
      <c r="J28" s="319" t="s">
        <v>367</v>
      </c>
      <c r="K28" s="371"/>
      <c r="L28" s="372"/>
    </row>
    <row r="29" spans="2:13" ht="42.75" customHeight="1" x14ac:dyDescent="0.2">
      <c r="B29" s="126">
        <f t="shared" si="1"/>
        <v>3.4</v>
      </c>
      <c r="C29" s="319" t="s">
        <v>365</v>
      </c>
      <c r="D29" s="319">
        <v>7</v>
      </c>
      <c r="E29" s="319"/>
      <c r="F29" s="319"/>
      <c r="G29" s="319"/>
      <c r="H29" s="319" t="s">
        <v>366</v>
      </c>
      <c r="I29" s="319"/>
      <c r="J29" s="319" t="s">
        <v>368</v>
      </c>
      <c r="K29" s="371"/>
      <c r="L29" s="372"/>
    </row>
    <row r="30" spans="2:13" x14ac:dyDescent="0.2">
      <c r="B30" s="126">
        <f t="shared" si="1"/>
        <v>3.4</v>
      </c>
      <c r="C30" s="319" t="s">
        <v>365</v>
      </c>
      <c r="D30" s="319">
        <v>8</v>
      </c>
      <c r="E30" s="319"/>
      <c r="F30" s="319"/>
      <c r="G30" s="319"/>
      <c r="H30" s="319" t="s">
        <v>366</v>
      </c>
      <c r="I30" s="319"/>
      <c r="J30" s="319" t="s">
        <v>369</v>
      </c>
      <c r="K30" s="371"/>
      <c r="L30" s="372"/>
    </row>
    <row r="31" spans="2:13" ht="38.25" customHeight="1" x14ac:dyDescent="0.2">
      <c r="B31" s="126">
        <f t="shared" si="1"/>
        <v>3.4</v>
      </c>
      <c r="C31" s="319" t="s">
        <v>370</v>
      </c>
      <c r="D31" s="319">
        <v>9</v>
      </c>
      <c r="E31" s="319"/>
      <c r="F31" s="319"/>
      <c r="G31" s="319"/>
      <c r="H31" s="319" t="s">
        <v>371</v>
      </c>
      <c r="I31" s="319"/>
      <c r="J31" s="319" t="s">
        <v>372</v>
      </c>
      <c r="K31" s="373"/>
      <c r="L31" s="144" t="s">
        <v>373</v>
      </c>
      <c r="M31" s="374" t="s">
        <v>374</v>
      </c>
    </row>
    <row r="32" spans="2:13" ht="38.25" customHeight="1" x14ac:dyDescent="0.2">
      <c r="B32" s="126">
        <f t="shared" si="1"/>
        <v>3.4</v>
      </c>
      <c r="C32" s="319" t="s">
        <v>370</v>
      </c>
      <c r="D32" s="319">
        <v>10</v>
      </c>
      <c r="E32" s="319"/>
      <c r="F32" s="319"/>
      <c r="G32" s="319"/>
      <c r="H32" s="319" t="s">
        <v>371</v>
      </c>
      <c r="I32" s="319"/>
      <c r="J32" s="319" t="s">
        <v>375</v>
      </c>
      <c r="K32" s="373"/>
      <c r="L32" s="144"/>
    </row>
    <row r="33" spans="2:12" ht="49.5" customHeight="1" x14ac:dyDescent="0.2">
      <c r="B33" s="126">
        <f t="shared" si="1"/>
        <v>3.4</v>
      </c>
      <c r="C33" s="319" t="s">
        <v>370</v>
      </c>
      <c r="D33" s="319">
        <v>11</v>
      </c>
      <c r="E33" s="319"/>
      <c r="F33" s="319"/>
      <c r="G33" s="319"/>
      <c r="H33" s="319" t="s">
        <v>371</v>
      </c>
      <c r="I33" s="319"/>
      <c r="J33" s="319" t="s">
        <v>376</v>
      </c>
      <c r="K33" s="373"/>
      <c r="L33" s="144"/>
    </row>
    <row r="34" spans="2:12" ht="85.5" customHeight="1" x14ac:dyDescent="0.2">
      <c r="B34" s="126">
        <f t="shared" si="1"/>
        <v>3.4</v>
      </c>
      <c r="C34" s="319" t="s">
        <v>370</v>
      </c>
      <c r="D34" s="319">
        <v>12</v>
      </c>
      <c r="E34" s="319"/>
      <c r="F34" s="319"/>
      <c r="G34" s="319"/>
      <c r="H34" s="319" t="s">
        <v>366</v>
      </c>
      <c r="I34" s="319"/>
      <c r="J34" s="319" t="s">
        <v>377</v>
      </c>
      <c r="K34" s="371"/>
      <c r="L34" s="144"/>
    </row>
    <row r="35" spans="2:12" x14ac:dyDescent="0.2">
      <c r="B35" s="126">
        <f t="shared" si="1"/>
        <v>3.4</v>
      </c>
      <c r="C35" s="375" t="s">
        <v>370</v>
      </c>
      <c r="D35" s="331">
        <v>13</v>
      </c>
      <c r="E35" s="375"/>
      <c r="F35" s="375"/>
      <c r="G35" s="375"/>
      <c r="H35" s="375" t="s">
        <v>366</v>
      </c>
      <c r="I35" s="374"/>
      <c r="J35" s="319" t="s">
        <v>378</v>
      </c>
      <c r="K35" s="376"/>
      <c r="L35" s="144" t="s">
        <v>379</v>
      </c>
    </row>
    <row r="36" spans="2:12" ht="59.25" customHeight="1" x14ac:dyDescent="0.2">
      <c r="B36" s="126">
        <f t="shared" si="1"/>
        <v>3.4</v>
      </c>
      <c r="C36" s="375" t="s">
        <v>370</v>
      </c>
      <c r="D36" s="319">
        <v>14</v>
      </c>
      <c r="E36" s="375"/>
      <c r="F36" s="375"/>
      <c r="G36" s="375"/>
      <c r="H36" s="375" t="s">
        <v>366</v>
      </c>
      <c r="I36" s="374"/>
      <c r="J36" s="319" t="s">
        <v>378</v>
      </c>
      <c r="K36" s="376"/>
      <c r="L36" s="144" t="s">
        <v>380</v>
      </c>
    </row>
    <row r="40" spans="2:12" ht="50.25" customHeight="1" x14ac:dyDescent="0.2"/>
    <row r="41" spans="2:12" ht="81.75" customHeight="1" x14ac:dyDescent="0.2"/>
  </sheetData>
  <mergeCells count="2">
    <mergeCell ref="C2:J2"/>
    <mergeCell ref="C3:J3"/>
  </mergeCells>
  <pageMargins left="0.75" right="0.75" top="1" bottom="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9"/>
  <sheetViews>
    <sheetView zoomScale="80" zoomScaleNormal="80" workbookViewId="0">
      <selection activeCell="J15" sqref="J15:J16"/>
    </sheetView>
  </sheetViews>
  <sheetFormatPr defaultRowHeight="12.75" x14ac:dyDescent="0.2"/>
  <cols>
    <col min="1" max="6" width="10.85546875" style="86" customWidth="1"/>
    <col min="7" max="7" width="15.140625" style="86" customWidth="1"/>
    <col min="8" max="8" width="13.28515625" style="86" customWidth="1"/>
    <col min="9" max="9" width="65.42578125" style="86" customWidth="1"/>
    <col min="10" max="10" width="16.85546875" style="86" customWidth="1"/>
    <col min="11" max="11" width="42.5703125" style="86" customWidth="1"/>
    <col min="12" max="1025" width="10.85546875" style="86" customWidth="1"/>
  </cols>
  <sheetData>
    <row r="2" spans="2:12" x14ac:dyDescent="0.2">
      <c r="B2" s="303" t="s">
        <v>8</v>
      </c>
      <c r="C2" s="456" t="s">
        <v>381</v>
      </c>
      <c r="D2" s="456"/>
      <c r="E2" s="456"/>
      <c r="F2" s="456"/>
      <c r="G2" s="456"/>
      <c r="H2" s="456"/>
      <c r="I2" s="456"/>
      <c r="J2" s="456"/>
      <c r="K2" s="456"/>
      <c r="L2" s="456"/>
    </row>
    <row r="3" spans="2:12" x14ac:dyDescent="0.2">
      <c r="B3" s="304"/>
      <c r="C3" s="457" t="s">
        <v>382</v>
      </c>
      <c r="D3" s="457"/>
      <c r="E3" s="457"/>
      <c r="F3" s="457"/>
      <c r="G3" s="457"/>
      <c r="H3" s="457"/>
      <c r="I3" s="457"/>
      <c r="J3" s="457"/>
      <c r="K3" s="457"/>
      <c r="L3" s="457"/>
    </row>
    <row r="4" spans="2:12" x14ac:dyDescent="0.2">
      <c r="B4" s="89"/>
      <c r="C4" s="240"/>
      <c r="D4" s="90"/>
      <c r="E4" s="90"/>
      <c r="F4" s="90"/>
      <c r="G4" s="90"/>
      <c r="H4" s="91"/>
      <c r="I4" s="91"/>
      <c r="J4" s="377"/>
      <c r="K4" s="378"/>
      <c r="L4" s="378"/>
    </row>
    <row r="5" spans="2:12" x14ac:dyDescent="0.2">
      <c r="B5" s="93" t="s">
        <v>94</v>
      </c>
      <c r="C5" s="94" t="s">
        <v>95</v>
      </c>
      <c r="D5" s="94" t="s">
        <v>96</v>
      </c>
      <c r="E5" s="94" t="s">
        <v>97</v>
      </c>
      <c r="F5" s="94" t="s">
        <v>321</v>
      </c>
      <c r="G5" s="94" t="s">
        <v>322</v>
      </c>
      <c r="H5" s="95" t="s">
        <v>102</v>
      </c>
      <c r="I5" s="95" t="s">
        <v>103</v>
      </c>
      <c r="J5" s="379" t="s">
        <v>383</v>
      </c>
      <c r="K5" s="379" t="s">
        <v>105</v>
      </c>
      <c r="L5" s="379" t="s">
        <v>183</v>
      </c>
    </row>
    <row r="6" spans="2:12" x14ac:dyDescent="0.2">
      <c r="B6" s="215">
        <v>4.0999999999999996</v>
      </c>
      <c r="C6" s="101" t="s">
        <v>29</v>
      </c>
      <c r="D6" s="101"/>
      <c r="E6" s="101">
        <v>1</v>
      </c>
      <c r="F6" s="380">
        <v>42461</v>
      </c>
      <c r="G6" s="380">
        <v>42461</v>
      </c>
      <c r="H6" s="381" t="s">
        <v>384</v>
      </c>
      <c r="I6" s="382" t="s">
        <v>385</v>
      </c>
      <c r="J6" s="383">
        <v>42430</v>
      </c>
      <c r="K6" s="384"/>
      <c r="L6" s="384" t="s">
        <v>152</v>
      </c>
    </row>
    <row r="7" spans="2:12" ht="25.5" x14ac:dyDescent="0.2">
      <c r="B7" s="215">
        <v>4.0999999999999996</v>
      </c>
      <c r="C7" s="100" t="s">
        <v>29</v>
      </c>
      <c r="D7" s="100"/>
      <c r="E7" s="100">
        <v>2</v>
      </c>
      <c r="F7" s="385">
        <v>42522</v>
      </c>
      <c r="G7" s="385">
        <v>42522</v>
      </c>
      <c r="H7" s="386" t="s">
        <v>366</v>
      </c>
      <c r="I7" s="387" t="s">
        <v>386</v>
      </c>
      <c r="J7" s="388">
        <v>42522</v>
      </c>
      <c r="K7" s="172"/>
      <c r="L7" s="384" t="s">
        <v>152</v>
      </c>
    </row>
    <row r="8" spans="2:12" x14ac:dyDescent="0.2">
      <c r="B8" s="215">
        <v>4.0999999999999996</v>
      </c>
      <c r="C8" s="100" t="s">
        <v>29</v>
      </c>
      <c r="D8" s="100"/>
      <c r="E8" s="100">
        <v>3</v>
      </c>
      <c r="F8" s="385">
        <v>42583</v>
      </c>
      <c r="G8" s="385">
        <v>42583</v>
      </c>
      <c r="H8" s="386" t="s">
        <v>366</v>
      </c>
      <c r="I8" s="387" t="s">
        <v>387</v>
      </c>
      <c r="J8" s="388">
        <v>42583</v>
      </c>
      <c r="K8" s="172" t="s">
        <v>117</v>
      </c>
      <c r="L8" s="384" t="s">
        <v>152</v>
      </c>
    </row>
    <row r="9" spans="2:12" x14ac:dyDescent="0.2">
      <c r="B9" s="215">
        <v>4.0999999999999996</v>
      </c>
      <c r="C9" s="100" t="s">
        <v>29</v>
      </c>
      <c r="D9" s="100"/>
      <c r="E9" s="100">
        <v>4</v>
      </c>
      <c r="F9" s="385">
        <v>42156</v>
      </c>
      <c r="G9" s="385">
        <v>42156</v>
      </c>
      <c r="H9" s="386" t="s">
        <v>366</v>
      </c>
      <c r="I9" s="387" t="s">
        <v>388</v>
      </c>
      <c r="J9" s="388">
        <v>42583</v>
      </c>
      <c r="K9" s="172" t="s">
        <v>117</v>
      </c>
      <c r="L9" s="384" t="s">
        <v>152</v>
      </c>
    </row>
    <row r="10" spans="2:12" x14ac:dyDescent="0.2">
      <c r="B10" s="215">
        <v>4.0999999999999996</v>
      </c>
      <c r="C10" s="100" t="s">
        <v>29</v>
      </c>
      <c r="D10" s="100"/>
      <c r="E10" s="100">
        <v>5</v>
      </c>
      <c r="F10" s="385">
        <v>42583</v>
      </c>
      <c r="G10" s="385">
        <v>42583</v>
      </c>
      <c r="H10" s="386" t="s">
        <v>366</v>
      </c>
      <c r="I10" s="387" t="s">
        <v>389</v>
      </c>
      <c r="J10" s="388">
        <v>42644</v>
      </c>
      <c r="K10" s="172" t="s">
        <v>152</v>
      </c>
      <c r="L10" s="384" t="s">
        <v>152</v>
      </c>
    </row>
    <row r="11" spans="2:12" x14ac:dyDescent="0.2">
      <c r="B11" s="215">
        <v>4.0999999999999996</v>
      </c>
      <c r="C11" s="100" t="s">
        <v>29</v>
      </c>
      <c r="D11" s="100">
        <v>6</v>
      </c>
      <c r="E11" s="100"/>
      <c r="F11" s="100"/>
      <c r="G11" s="100" t="s">
        <v>390</v>
      </c>
      <c r="H11" s="386" t="s">
        <v>366</v>
      </c>
      <c r="I11" s="387" t="s">
        <v>391</v>
      </c>
      <c r="J11" s="389"/>
      <c r="K11" s="172" t="s">
        <v>392</v>
      </c>
      <c r="L11" s="384"/>
    </row>
    <row r="12" spans="2:12" x14ac:dyDescent="0.2">
      <c r="B12" s="215">
        <v>4.0999999999999996</v>
      </c>
      <c r="C12" s="100" t="s">
        <v>29</v>
      </c>
      <c r="D12" s="100"/>
      <c r="E12" s="100">
        <v>7</v>
      </c>
      <c r="F12" s="385">
        <v>42339</v>
      </c>
      <c r="G12" s="385">
        <v>42339</v>
      </c>
      <c r="H12" s="386" t="s">
        <v>366</v>
      </c>
      <c r="I12" s="390" t="s">
        <v>393</v>
      </c>
      <c r="J12" s="388">
        <v>42736</v>
      </c>
      <c r="K12" s="172" t="s">
        <v>394</v>
      </c>
      <c r="L12" s="384" t="s">
        <v>152</v>
      </c>
    </row>
    <row r="13" spans="2:12" x14ac:dyDescent="0.2">
      <c r="B13" s="215">
        <v>4.0999999999999996</v>
      </c>
      <c r="C13" s="100" t="s">
        <v>29</v>
      </c>
      <c r="D13" s="100"/>
      <c r="E13" s="100">
        <v>8</v>
      </c>
      <c r="F13" s="385">
        <v>42979</v>
      </c>
      <c r="G13" s="385">
        <v>42979</v>
      </c>
      <c r="H13" s="386" t="s">
        <v>366</v>
      </c>
      <c r="I13" s="387" t="s">
        <v>395</v>
      </c>
      <c r="J13" s="388">
        <v>42675</v>
      </c>
      <c r="K13" s="391" t="s">
        <v>396</v>
      </c>
      <c r="L13" s="384" t="s">
        <v>152</v>
      </c>
    </row>
    <row r="14" spans="2:12" x14ac:dyDescent="0.2">
      <c r="B14" s="215">
        <v>4.0999999999999996</v>
      </c>
      <c r="C14" s="100" t="s">
        <v>29</v>
      </c>
      <c r="D14" s="100"/>
      <c r="E14" s="100">
        <v>9</v>
      </c>
      <c r="F14" s="385">
        <v>43009</v>
      </c>
      <c r="G14" s="385">
        <v>43009</v>
      </c>
      <c r="H14" s="386" t="s">
        <v>366</v>
      </c>
      <c r="I14" s="387" t="s">
        <v>397</v>
      </c>
      <c r="J14" s="388">
        <v>42705</v>
      </c>
      <c r="K14" s="391" t="s">
        <v>398</v>
      </c>
      <c r="L14" s="384" t="s">
        <v>152</v>
      </c>
    </row>
    <row r="15" spans="2:12" x14ac:dyDescent="0.2">
      <c r="B15" s="215">
        <v>4.0999999999999996</v>
      </c>
      <c r="C15" s="100" t="s">
        <v>29</v>
      </c>
      <c r="D15" s="100"/>
      <c r="E15" s="100">
        <v>10</v>
      </c>
      <c r="F15" s="385">
        <v>43710</v>
      </c>
      <c r="G15" s="385">
        <v>43710</v>
      </c>
      <c r="H15" s="386" t="s">
        <v>366</v>
      </c>
      <c r="I15" s="387" t="s">
        <v>395</v>
      </c>
      <c r="J15" s="462">
        <v>43313</v>
      </c>
      <c r="K15" s="391" t="s">
        <v>470</v>
      </c>
      <c r="L15" s="384" t="s">
        <v>120</v>
      </c>
    </row>
    <row r="16" spans="2:12" x14ac:dyDescent="0.2">
      <c r="B16" s="215">
        <v>4.0999999999999996</v>
      </c>
      <c r="C16" s="100" t="s">
        <v>29</v>
      </c>
      <c r="D16" s="100"/>
      <c r="E16" s="100">
        <v>11</v>
      </c>
      <c r="F16" s="385">
        <v>43741</v>
      </c>
      <c r="G16" s="385">
        <v>43741</v>
      </c>
      <c r="H16" s="386" t="s">
        <v>366</v>
      </c>
      <c r="I16" s="387" t="s">
        <v>397</v>
      </c>
      <c r="J16" s="462">
        <v>43374</v>
      </c>
      <c r="K16" s="391" t="s">
        <v>471</v>
      </c>
      <c r="L16" s="384" t="s">
        <v>120</v>
      </c>
    </row>
    <row r="17" spans="2:12" x14ac:dyDescent="0.2">
      <c r="B17" s="215">
        <v>4.0999999999999996</v>
      </c>
      <c r="C17" s="351" t="s">
        <v>29</v>
      </c>
      <c r="D17" s="351"/>
      <c r="E17" s="351">
        <v>12</v>
      </c>
      <c r="F17" s="392">
        <v>43556</v>
      </c>
      <c r="G17" s="392">
        <v>43556</v>
      </c>
      <c r="H17" s="393" t="s">
        <v>384</v>
      </c>
      <c r="I17" s="394" t="s">
        <v>399</v>
      </c>
      <c r="J17" s="391"/>
      <c r="K17" s="172"/>
      <c r="L17" s="384" t="s">
        <v>120</v>
      </c>
    </row>
    <row r="18" spans="2:12" x14ac:dyDescent="0.2">
      <c r="B18" s="126">
        <v>4.2</v>
      </c>
      <c r="C18" s="133" t="s">
        <v>42</v>
      </c>
      <c r="D18" s="133">
        <v>1</v>
      </c>
      <c r="E18" s="133"/>
      <c r="F18" s="133"/>
      <c r="G18" s="133" t="s">
        <v>400</v>
      </c>
      <c r="H18" s="395" t="s">
        <v>366</v>
      </c>
      <c r="I18" s="396" t="s">
        <v>401</v>
      </c>
      <c r="J18" s="397"/>
      <c r="K18" s="172">
        <v>3.78</v>
      </c>
      <c r="L18" s="172"/>
    </row>
    <row r="19" spans="2:12" ht="25.5" x14ac:dyDescent="0.2">
      <c r="B19" s="126">
        <v>4.2</v>
      </c>
      <c r="C19" s="133" t="s">
        <v>42</v>
      </c>
      <c r="D19" s="133">
        <v>2</v>
      </c>
      <c r="E19" s="133"/>
      <c r="F19" s="133"/>
      <c r="G19" s="133"/>
      <c r="H19" s="395" t="s">
        <v>366</v>
      </c>
      <c r="I19" s="396" t="s">
        <v>402</v>
      </c>
      <c r="J19" s="398"/>
      <c r="K19" s="172" t="s">
        <v>403</v>
      </c>
      <c r="L19" s="172"/>
    </row>
    <row r="20" spans="2:12" ht="12.95" customHeight="1" x14ac:dyDescent="0.2">
      <c r="B20" s="126">
        <v>4.2</v>
      </c>
      <c r="C20" s="133" t="s">
        <v>42</v>
      </c>
      <c r="D20" s="133">
        <v>3</v>
      </c>
      <c r="E20" s="133"/>
      <c r="F20" s="133"/>
      <c r="G20" s="133"/>
      <c r="H20" s="395" t="s">
        <v>366</v>
      </c>
      <c r="I20" s="396" t="s">
        <v>404</v>
      </c>
      <c r="J20" s="397"/>
      <c r="K20" s="172"/>
      <c r="L20" s="172"/>
    </row>
    <row r="21" spans="2:12" ht="25.5" customHeight="1" x14ac:dyDescent="0.2">
      <c r="B21" s="126">
        <v>4.2</v>
      </c>
      <c r="C21" s="133" t="s">
        <v>42</v>
      </c>
      <c r="D21" s="133">
        <v>4</v>
      </c>
      <c r="E21" s="133"/>
      <c r="F21" s="133"/>
      <c r="G21" s="133"/>
      <c r="H21" s="395" t="s">
        <v>366</v>
      </c>
      <c r="I21" s="396" t="s">
        <v>405</v>
      </c>
      <c r="J21" s="397"/>
      <c r="K21" s="172"/>
      <c r="L21" s="172"/>
    </row>
    <row r="22" spans="2:12" ht="11.1" customHeight="1" x14ac:dyDescent="0.2">
      <c r="B22" s="126">
        <v>4.2</v>
      </c>
      <c r="C22" s="133" t="s">
        <v>42</v>
      </c>
      <c r="D22" s="133">
        <v>5</v>
      </c>
      <c r="E22" s="133"/>
      <c r="F22" s="133"/>
      <c r="G22" s="133" t="s">
        <v>406</v>
      </c>
      <c r="H22" s="395" t="s">
        <v>366</v>
      </c>
      <c r="I22" s="399" t="s">
        <v>407</v>
      </c>
      <c r="J22" s="400"/>
      <c r="K22" s="172" t="s">
        <v>408</v>
      </c>
      <c r="L22" s="172"/>
    </row>
    <row r="23" spans="2:12" ht="14.1" customHeight="1" x14ac:dyDescent="0.2">
      <c r="B23" s="126">
        <v>4.2</v>
      </c>
      <c r="C23" s="133" t="s">
        <v>42</v>
      </c>
      <c r="D23" s="133">
        <v>6</v>
      </c>
      <c r="E23" s="133"/>
      <c r="F23" s="133"/>
      <c r="G23" s="133" t="s">
        <v>409</v>
      </c>
      <c r="H23" s="395" t="s">
        <v>366</v>
      </c>
      <c r="I23" s="399" t="s">
        <v>410</v>
      </c>
      <c r="J23" s="400"/>
      <c r="K23" s="172" t="s">
        <v>411</v>
      </c>
      <c r="L23" s="172"/>
    </row>
    <row r="24" spans="2:12" x14ac:dyDescent="0.2">
      <c r="B24" s="126">
        <v>4.2</v>
      </c>
      <c r="C24" s="133" t="s">
        <v>42</v>
      </c>
      <c r="D24" s="133">
        <v>7</v>
      </c>
      <c r="E24" s="133"/>
      <c r="F24" s="133"/>
      <c r="G24" s="133" t="s">
        <v>412</v>
      </c>
      <c r="H24" s="395" t="s">
        <v>366</v>
      </c>
      <c r="I24" s="399" t="s">
        <v>413</v>
      </c>
      <c r="J24" s="400"/>
      <c r="K24" s="172" t="s">
        <v>408</v>
      </c>
      <c r="L24" s="172"/>
    </row>
    <row r="25" spans="2:12" x14ac:dyDescent="0.2">
      <c r="B25" s="126">
        <v>4.2</v>
      </c>
      <c r="C25" s="133" t="s">
        <v>42</v>
      </c>
      <c r="D25" s="133">
        <v>8</v>
      </c>
      <c r="E25" s="133"/>
      <c r="F25" s="133"/>
      <c r="G25" s="133" t="s">
        <v>414</v>
      </c>
      <c r="H25" s="395" t="s">
        <v>366</v>
      </c>
      <c r="I25" s="399" t="s">
        <v>415</v>
      </c>
      <c r="J25" s="400"/>
      <c r="K25" s="172" t="s">
        <v>408</v>
      </c>
      <c r="L25" s="172"/>
    </row>
    <row r="26" spans="2:12" x14ac:dyDescent="0.2">
      <c r="B26" s="126">
        <v>4.2</v>
      </c>
      <c r="C26" s="133" t="s">
        <v>42</v>
      </c>
      <c r="D26" s="133">
        <v>9</v>
      </c>
      <c r="E26" s="133"/>
      <c r="F26" s="133"/>
      <c r="G26" s="133" t="s">
        <v>416</v>
      </c>
      <c r="H26" s="395" t="s">
        <v>366</v>
      </c>
      <c r="I26" s="399" t="s">
        <v>417</v>
      </c>
      <c r="J26" s="400"/>
      <c r="K26" s="172" t="s">
        <v>408</v>
      </c>
      <c r="L26" s="172"/>
    </row>
    <row r="27" spans="2:12" x14ac:dyDescent="0.2">
      <c r="B27" s="126">
        <v>4.2</v>
      </c>
      <c r="C27" s="133" t="s">
        <v>42</v>
      </c>
      <c r="D27" s="133"/>
      <c r="E27" s="133">
        <v>10</v>
      </c>
      <c r="F27" s="133"/>
      <c r="G27" s="133"/>
      <c r="H27" s="395" t="s">
        <v>366</v>
      </c>
      <c r="I27" s="399" t="s">
        <v>418</v>
      </c>
      <c r="J27" s="401"/>
      <c r="K27" s="172"/>
      <c r="L27" s="384" t="s">
        <v>152</v>
      </c>
    </row>
    <row r="28" spans="2:12" x14ac:dyDescent="0.2">
      <c r="B28" s="126">
        <v>4.2</v>
      </c>
      <c r="C28" s="127" t="s">
        <v>42</v>
      </c>
      <c r="D28" s="127"/>
      <c r="E28" s="127">
        <v>11</v>
      </c>
      <c r="F28" s="402">
        <v>42643</v>
      </c>
      <c r="G28" s="402">
        <v>42643</v>
      </c>
      <c r="H28" s="395" t="s">
        <v>366</v>
      </c>
      <c r="I28" s="403" t="s">
        <v>419</v>
      </c>
      <c r="J28" s="404"/>
      <c r="K28" s="172" t="s">
        <v>420</v>
      </c>
      <c r="L28" s="384" t="s">
        <v>152</v>
      </c>
    </row>
    <row r="29" spans="2:12" x14ac:dyDescent="0.2">
      <c r="B29" s="126">
        <v>4.2</v>
      </c>
      <c r="C29" s="133" t="s">
        <v>42</v>
      </c>
      <c r="D29" s="133"/>
      <c r="E29" s="127">
        <v>12</v>
      </c>
      <c r="F29" s="405">
        <v>42735</v>
      </c>
      <c r="G29" s="405">
        <v>42735</v>
      </c>
      <c r="H29" s="395" t="s">
        <v>366</v>
      </c>
      <c r="I29" s="399" t="s">
        <v>421</v>
      </c>
      <c r="J29" s="388"/>
      <c r="K29" s="172"/>
      <c r="L29" s="384" t="s">
        <v>152</v>
      </c>
    </row>
    <row r="30" spans="2:12" x14ac:dyDescent="0.2">
      <c r="B30" s="126">
        <v>4.2</v>
      </c>
      <c r="C30" s="133" t="s">
        <v>42</v>
      </c>
      <c r="D30" s="133"/>
      <c r="E30" s="127">
        <v>13</v>
      </c>
      <c r="F30" s="402">
        <v>43008</v>
      </c>
      <c r="G30" s="402">
        <v>43008</v>
      </c>
      <c r="H30" s="395" t="s">
        <v>366</v>
      </c>
      <c r="I30" s="403" t="s">
        <v>419</v>
      </c>
      <c r="J30" s="388"/>
      <c r="K30" s="172"/>
      <c r="L30" s="384" t="s">
        <v>152</v>
      </c>
    </row>
    <row r="31" spans="2:12" x14ac:dyDescent="0.2">
      <c r="B31" s="126">
        <v>4.2</v>
      </c>
      <c r="C31" s="133" t="s">
        <v>42</v>
      </c>
      <c r="D31" s="133"/>
      <c r="E31" s="127">
        <v>14</v>
      </c>
      <c r="F31" s="405">
        <v>43100</v>
      </c>
      <c r="G31" s="405">
        <v>43100</v>
      </c>
      <c r="H31" s="395" t="s">
        <v>366</v>
      </c>
      <c r="I31" s="399" t="s">
        <v>422</v>
      </c>
      <c r="J31" s="388"/>
      <c r="K31" s="172"/>
      <c r="L31" s="384" t="s">
        <v>120</v>
      </c>
    </row>
    <row r="32" spans="2:12" x14ac:dyDescent="0.2">
      <c r="B32" s="126">
        <v>4.2</v>
      </c>
      <c r="C32" s="133" t="s">
        <v>42</v>
      </c>
      <c r="D32" s="133"/>
      <c r="E32" s="127">
        <v>15</v>
      </c>
      <c r="F32" s="402">
        <v>43373</v>
      </c>
      <c r="G32" s="402">
        <v>43373</v>
      </c>
      <c r="H32" s="395" t="s">
        <v>366</v>
      </c>
      <c r="I32" s="403" t="s">
        <v>419</v>
      </c>
      <c r="J32" s="391"/>
      <c r="K32" s="172"/>
      <c r="L32" s="384" t="s">
        <v>120</v>
      </c>
    </row>
    <row r="33" spans="2:12" x14ac:dyDescent="0.2">
      <c r="B33" s="126">
        <v>4.2</v>
      </c>
      <c r="C33" s="133" t="s">
        <v>42</v>
      </c>
      <c r="D33" s="133"/>
      <c r="E33" s="127">
        <v>16</v>
      </c>
      <c r="F33" s="405">
        <v>43465</v>
      </c>
      <c r="G33" s="405">
        <v>43465</v>
      </c>
      <c r="H33" s="395" t="s">
        <v>366</v>
      </c>
      <c r="I33" s="399" t="s">
        <v>423</v>
      </c>
      <c r="J33" s="391"/>
      <c r="K33" s="172"/>
      <c r="L33" s="384" t="s">
        <v>120</v>
      </c>
    </row>
    <row r="34" spans="2:12" x14ac:dyDescent="0.2">
      <c r="B34" s="126">
        <v>4.2</v>
      </c>
      <c r="C34" s="133" t="s">
        <v>42</v>
      </c>
      <c r="D34" s="133"/>
      <c r="E34" s="127">
        <v>17</v>
      </c>
      <c r="F34" s="402">
        <v>43738</v>
      </c>
      <c r="G34" s="402">
        <v>43738</v>
      </c>
      <c r="H34" s="395" t="s">
        <v>366</v>
      </c>
      <c r="I34" s="403" t="s">
        <v>419</v>
      </c>
      <c r="J34" s="391"/>
      <c r="K34" s="172"/>
      <c r="L34" s="384" t="s">
        <v>120</v>
      </c>
    </row>
    <row r="35" spans="2:12" x14ac:dyDescent="0.2">
      <c r="B35" s="126">
        <v>4.2</v>
      </c>
      <c r="C35" s="133" t="s">
        <v>42</v>
      </c>
      <c r="D35" s="133"/>
      <c r="E35" s="127">
        <v>18</v>
      </c>
      <c r="F35" s="405">
        <v>43830</v>
      </c>
      <c r="G35" s="405">
        <v>43830</v>
      </c>
      <c r="H35" s="395" t="s">
        <v>366</v>
      </c>
      <c r="I35" s="399" t="s">
        <v>424</v>
      </c>
      <c r="J35" s="391"/>
      <c r="K35" s="172"/>
      <c r="L35" s="384" t="s">
        <v>120</v>
      </c>
    </row>
    <row r="36" spans="2:12" x14ac:dyDescent="0.2">
      <c r="B36" s="215">
        <v>4.3</v>
      </c>
      <c r="C36" s="123" t="s">
        <v>53</v>
      </c>
      <c r="D36" s="101">
        <v>1</v>
      </c>
      <c r="E36" s="101"/>
      <c r="F36" s="101"/>
      <c r="G36" s="101" t="s">
        <v>425</v>
      </c>
      <c r="H36" s="101" t="s">
        <v>426</v>
      </c>
      <c r="I36" s="382" t="s">
        <v>427</v>
      </c>
      <c r="J36" s="406">
        <v>1</v>
      </c>
      <c r="K36" s="172" t="s">
        <v>428</v>
      </c>
      <c r="L36" s="172"/>
    </row>
    <row r="37" spans="2:12" x14ac:dyDescent="0.2">
      <c r="B37" s="215">
        <v>4.3</v>
      </c>
      <c r="C37" s="100" t="s">
        <v>53</v>
      </c>
      <c r="D37" s="100">
        <v>2</v>
      </c>
      <c r="E37" s="100"/>
      <c r="F37" s="100"/>
      <c r="G37" s="100" t="s">
        <v>429</v>
      </c>
      <c r="H37" s="101" t="s">
        <v>426</v>
      </c>
      <c r="I37" s="387" t="s">
        <v>430</v>
      </c>
      <c r="J37" s="406">
        <v>1</v>
      </c>
      <c r="K37" s="172" t="s">
        <v>431</v>
      </c>
      <c r="L37" s="172"/>
    </row>
    <row r="38" spans="2:12" x14ac:dyDescent="0.2">
      <c r="B38" s="215">
        <v>4.3</v>
      </c>
      <c r="C38" s="100" t="s">
        <v>53</v>
      </c>
      <c r="D38" s="100">
        <v>3</v>
      </c>
      <c r="E38" s="100"/>
      <c r="F38" s="100"/>
      <c r="G38" s="100" t="s">
        <v>432</v>
      </c>
      <c r="H38" s="101" t="s">
        <v>426</v>
      </c>
      <c r="I38" s="387" t="s">
        <v>433</v>
      </c>
      <c r="J38" s="397">
        <v>5</v>
      </c>
      <c r="K38" s="172" t="s">
        <v>434</v>
      </c>
      <c r="L38" s="172"/>
    </row>
    <row r="39" spans="2:12" x14ac:dyDescent="0.2">
      <c r="B39" s="215">
        <v>4.3</v>
      </c>
      <c r="C39" s="100" t="s">
        <v>53</v>
      </c>
      <c r="D39" s="100">
        <v>4</v>
      </c>
      <c r="E39" s="100"/>
      <c r="F39" s="100"/>
      <c r="G39" s="100" t="s">
        <v>412</v>
      </c>
      <c r="H39" s="101" t="s">
        <v>426</v>
      </c>
      <c r="I39" s="387" t="s">
        <v>435</v>
      </c>
      <c r="J39" s="397">
        <v>1</v>
      </c>
      <c r="K39" s="172" t="s">
        <v>436</v>
      </c>
      <c r="L39" s="172"/>
    </row>
    <row r="40" spans="2:12" x14ac:dyDescent="0.2">
      <c r="B40" s="215">
        <v>4.3</v>
      </c>
      <c r="C40" s="100" t="s">
        <v>53</v>
      </c>
      <c r="D40" s="100">
        <v>5</v>
      </c>
      <c r="E40" s="100"/>
      <c r="F40" s="100"/>
      <c r="G40" s="100" t="s">
        <v>437</v>
      </c>
      <c r="H40" s="101" t="s">
        <v>426</v>
      </c>
      <c r="I40" s="387" t="s">
        <v>438</v>
      </c>
      <c r="J40" s="397">
        <v>7</v>
      </c>
      <c r="K40" s="172" t="s">
        <v>439</v>
      </c>
      <c r="L40" s="172"/>
    </row>
    <row r="41" spans="2:12" x14ac:dyDescent="0.2">
      <c r="B41" s="215">
        <v>4.3</v>
      </c>
      <c r="C41" s="100" t="s">
        <v>53</v>
      </c>
      <c r="D41" s="100">
        <v>6</v>
      </c>
      <c r="E41" s="100"/>
      <c r="F41" s="100"/>
      <c r="G41" s="100" t="s">
        <v>412</v>
      </c>
      <c r="H41" s="101" t="s">
        <v>426</v>
      </c>
      <c r="I41" s="387" t="s">
        <v>440</v>
      </c>
      <c r="J41" s="397">
        <v>0</v>
      </c>
      <c r="K41" s="172" t="s">
        <v>441</v>
      </c>
      <c r="L41" s="172"/>
    </row>
    <row r="42" spans="2:12" x14ac:dyDescent="0.2">
      <c r="B42" s="215">
        <v>4.3</v>
      </c>
      <c r="C42" s="100" t="s">
        <v>53</v>
      </c>
      <c r="D42" s="100">
        <v>7</v>
      </c>
      <c r="E42" s="100"/>
      <c r="F42" s="100"/>
      <c r="G42" s="100">
        <v>10</v>
      </c>
      <c r="H42" s="101" t="s">
        <v>426</v>
      </c>
      <c r="I42" s="387" t="s">
        <v>442</v>
      </c>
      <c r="J42" s="407">
        <v>24</v>
      </c>
      <c r="K42" s="172" t="s">
        <v>443</v>
      </c>
      <c r="L42" s="172"/>
    </row>
    <row r="43" spans="2:12" x14ac:dyDescent="0.2">
      <c r="B43" s="215">
        <v>4.3</v>
      </c>
      <c r="C43" s="100" t="s">
        <v>53</v>
      </c>
      <c r="D43" s="100"/>
      <c r="E43" s="100">
        <v>8</v>
      </c>
      <c r="F43" s="392">
        <v>42735</v>
      </c>
      <c r="G43" s="392">
        <v>42735</v>
      </c>
      <c r="H43" s="101" t="s">
        <v>426</v>
      </c>
      <c r="I43" s="394" t="s">
        <v>444</v>
      </c>
      <c r="J43" s="408"/>
      <c r="K43" s="172"/>
      <c r="L43" s="384" t="s">
        <v>120</v>
      </c>
    </row>
    <row r="44" spans="2:12" x14ac:dyDescent="0.2">
      <c r="B44" s="215">
        <v>4.3</v>
      </c>
      <c r="C44" s="351" t="s">
        <v>53</v>
      </c>
      <c r="D44" s="351"/>
      <c r="E44" s="351">
        <v>9</v>
      </c>
      <c r="F44" s="392">
        <v>43100</v>
      </c>
      <c r="G44" s="392">
        <v>43100</v>
      </c>
      <c r="H44" s="101" t="s">
        <v>426</v>
      </c>
      <c r="I44" s="394" t="s">
        <v>444</v>
      </c>
      <c r="J44" s="409"/>
      <c r="K44" s="172"/>
      <c r="L44" s="384" t="s">
        <v>120</v>
      </c>
    </row>
    <row r="45" spans="2:12" x14ac:dyDescent="0.2">
      <c r="B45" s="215">
        <v>4.3</v>
      </c>
      <c r="C45" s="351" t="s">
        <v>53</v>
      </c>
      <c r="D45" s="351"/>
      <c r="E45" s="351">
        <v>10</v>
      </c>
      <c r="F45" s="392">
        <v>43465</v>
      </c>
      <c r="G45" s="392">
        <v>43465</v>
      </c>
      <c r="H45" s="101" t="s">
        <v>426</v>
      </c>
      <c r="I45" s="394" t="s">
        <v>444</v>
      </c>
      <c r="J45" s="409"/>
      <c r="K45" s="172"/>
      <c r="L45" s="384" t="s">
        <v>120</v>
      </c>
    </row>
    <row r="46" spans="2:12" x14ac:dyDescent="0.2">
      <c r="B46" s="215">
        <v>4.3</v>
      </c>
      <c r="C46" s="351" t="s">
        <v>53</v>
      </c>
      <c r="D46" s="351"/>
      <c r="E46" s="351">
        <v>11</v>
      </c>
      <c r="F46" s="392">
        <v>43830</v>
      </c>
      <c r="G46" s="392">
        <v>43830</v>
      </c>
      <c r="H46" s="101" t="s">
        <v>426</v>
      </c>
      <c r="I46" s="394" t="s">
        <v>444</v>
      </c>
      <c r="J46" s="409"/>
      <c r="K46" s="172"/>
      <c r="L46" s="384" t="s">
        <v>120</v>
      </c>
    </row>
    <row r="48" spans="2:12" x14ac:dyDescent="0.2">
      <c r="K48" s="86" t="s">
        <v>445</v>
      </c>
    </row>
    <row r="49" spans="11:11" x14ac:dyDescent="0.2">
      <c r="K49" s="86" t="s">
        <v>446</v>
      </c>
    </row>
  </sheetData>
  <mergeCells count="2">
    <mergeCell ref="C2:L2"/>
    <mergeCell ref="C3:L3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7" zoomScaleNormal="100" workbookViewId="0">
      <selection activeCell="G46" sqref="G46"/>
    </sheetView>
  </sheetViews>
  <sheetFormatPr defaultRowHeight="12.75" x14ac:dyDescent="0.2"/>
  <cols>
    <col min="1" max="2" width="7.7109375" style="410" customWidth="1"/>
    <col min="3" max="3" width="8.7109375" style="410" customWidth="1"/>
    <col min="4" max="4" width="33.140625" style="410" customWidth="1"/>
    <col min="5" max="6" width="8.7109375" style="410" customWidth="1"/>
    <col min="7" max="7" width="7.7109375" style="410" customWidth="1"/>
    <col min="8" max="8" width="11.28515625" style="410" customWidth="1"/>
    <col min="9" max="9" width="22.7109375" style="410" customWidth="1"/>
    <col min="10" max="13" width="7.7109375" style="410" customWidth="1"/>
    <col min="14" max="1025" width="8.7109375" customWidth="1"/>
  </cols>
  <sheetData>
    <row r="1" spans="1:13" ht="20.100000000000001" customHeight="1" x14ac:dyDescent="0.2">
      <c r="A1" s="458" t="s">
        <v>447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20.100000000000001" customHeight="1" x14ac:dyDescent="0.2">
      <c r="A2" s="459" t="s">
        <v>448</v>
      </c>
      <c r="B2" s="411"/>
      <c r="C2" s="459" t="s">
        <v>449</v>
      </c>
      <c r="D2" s="459" t="s">
        <v>103</v>
      </c>
      <c r="E2" s="459" t="s">
        <v>450</v>
      </c>
      <c r="F2" s="460" t="s">
        <v>451</v>
      </c>
      <c r="G2" s="460"/>
      <c r="H2" s="459" t="s">
        <v>452</v>
      </c>
      <c r="I2" s="459" t="s">
        <v>183</v>
      </c>
      <c r="J2" s="460" t="s">
        <v>453</v>
      </c>
      <c r="K2" s="460"/>
      <c r="L2" s="459" t="s">
        <v>454</v>
      </c>
      <c r="M2" s="459" t="s">
        <v>455</v>
      </c>
    </row>
    <row r="3" spans="1:13" ht="20.100000000000001" customHeight="1" x14ac:dyDescent="0.2">
      <c r="A3" s="459"/>
      <c r="B3" s="412"/>
      <c r="C3" s="459"/>
      <c r="D3" s="459"/>
      <c r="E3" s="459"/>
      <c r="F3" s="413" t="s">
        <v>456</v>
      </c>
      <c r="G3" s="414" t="s">
        <v>457</v>
      </c>
      <c r="H3" s="459"/>
      <c r="I3" s="459"/>
      <c r="J3" s="415" t="s">
        <v>458</v>
      </c>
      <c r="K3" s="416" t="s">
        <v>459</v>
      </c>
      <c r="L3" s="459"/>
      <c r="M3" s="459"/>
    </row>
    <row r="4" spans="1:13" x14ac:dyDescent="0.2">
      <c r="A4" s="417">
        <f>'WP1'!B13</f>
        <v>1.1000000000000001</v>
      </c>
      <c r="B4" s="418">
        <f>'WP1'!E13</f>
        <v>8</v>
      </c>
      <c r="C4" s="419" t="str">
        <f>'WP1'!$B$2</f>
        <v>WP1</v>
      </c>
      <c r="D4" s="419" t="str">
        <f>'WP1'!K13</f>
        <v>Strategic and operations plan agreed</v>
      </c>
      <c r="E4" s="420">
        <f>'WP1'!F13</f>
        <v>42522</v>
      </c>
      <c r="F4" s="420">
        <f>'WP1'!G13</f>
        <v>42644</v>
      </c>
      <c r="G4" s="421" t="str">
        <f t="shared" ref="G4:G45" si="0">IF(F4&gt;E4,"↑",IF(F4&lt;E4,"↓",IF(F4=E4,"↔"," ")))</f>
        <v>↑</v>
      </c>
      <c r="H4" s="422">
        <f>IF('WP1'!I13,'WP1'!I13,"  ")</f>
        <v>42644</v>
      </c>
      <c r="I4" s="423" t="str">
        <f>'WP1'!N13</f>
        <v>Completed</v>
      </c>
      <c r="J4" s="419"/>
      <c r="K4" s="419"/>
      <c r="L4" s="419"/>
      <c r="M4" s="424"/>
    </row>
    <row r="5" spans="1:13" x14ac:dyDescent="0.2">
      <c r="A5" s="417">
        <f>'WP1'!B14</f>
        <v>1.1000000000000001</v>
      </c>
      <c r="B5" s="418">
        <f>'WP1'!E14</f>
        <v>9</v>
      </c>
      <c r="C5" s="419" t="str">
        <f>'WP1'!$B$2</f>
        <v>WP1</v>
      </c>
      <c r="D5" s="419" t="str">
        <f>'WP1'!K14</f>
        <v>GridPP review of operation (biennial)</v>
      </c>
      <c r="E5" s="420">
        <f>'WP1'!F14</f>
        <v>42675</v>
      </c>
      <c r="F5" s="420">
        <f>'WP1'!G14</f>
        <v>42675</v>
      </c>
      <c r="G5" s="421" t="str">
        <f t="shared" si="0"/>
        <v>↔</v>
      </c>
      <c r="H5" s="422" t="str">
        <f>IF('WP1'!I14,'WP1'!I14,"  ")</f>
        <v xml:space="preserve">  </v>
      </c>
      <c r="I5" s="423" t="str">
        <f>'WP1'!N14</f>
        <v>Completed</v>
      </c>
      <c r="J5" s="425"/>
      <c r="K5" s="425"/>
      <c r="L5" s="425"/>
      <c r="M5" s="426"/>
    </row>
    <row r="6" spans="1:13" x14ac:dyDescent="0.2">
      <c r="A6" s="417">
        <f>'WP1'!B15</f>
        <v>1.1000000000000001</v>
      </c>
      <c r="B6" s="418">
        <f>'WP1'!E15</f>
        <v>10</v>
      </c>
      <c r="C6" s="419" t="str">
        <f>'WP1'!$B$2</f>
        <v>WP1</v>
      </c>
      <c r="D6" s="419" t="str">
        <f>'WP1'!K15</f>
        <v>Strategic and operations plan agreed</v>
      </c>
      <c r="E6" s="420">
        <f>'WP1'!F15</f>
        <v>42887</v>
      </c>
      <c r="F6" s="420">
        <f>'WP1'!G15</f>
        <v>42887</v>
      </c>
      <c r="G6" s="421" t="str">
        <f t="shared" si="0"/>
        <v>↔</v>
      </c>
      <c r="H6" s="422" t="str">
        <f>IF('WP1'!I15,'WP1'!I15,"  ")</f>
        <v xml:space="preserve">  </v>
      </c>
      <c r="I6" s="423" t="str">
        <f>'WP1'!N15</f>
        <v>Completed</v>
      </c>
      <c r="J6" s="425"/>
      <c r="K6" s="425"/>
      <c r="L6" s="425"/>
      <c r="M6" s="426"/>
    </row>
    <row r="7" spans="1:13" x14ac:dyDescent="0.2">
      <c r="A7" s="417">
        <f>'WP1'!B16</f>
        <v>1.1000000000000001</v>
      </c>
      <c r="B7" s="418">
        <f>'WP1'!E16</f>
        <v>11</v>
      </c>
      <c r="C7" s="419" t="str">
        <f>'WP1'!$B$2</f>
        <v>WP1</v>
      </c>
      <c r="D7" s="419" t="str">
        <f>'WP1'!K16</f>
        <v>Strategic and operations plan agreed</v>
      </c>
      <c r="E7" s="420">
        <f>'WP1'!F16</f>
        <v>43252</v>
      </c>
      <c r="F7" s="420">
        <f>'WP1'!G16</f>
        <v>43252</v>
      </c>
      <c r="G7" s="421" t="str">
        <f t="shared" si="0"/>
        <v>↔</v>
      </c>
      <c r="H7" s="422" t="str">
        <f>IF('WP1'!I16,'WP1'!I16,"  ")</f>
        <v xml:space="preserve">  </v>
      </c>
      <c r="I7" s="423" t="str">
        <f>'WP1'!N16</f>
        <v>on track</v>
      </c>
      <c r="J7" s="425"/>
      <c r="K7" s="425"/>
      <c r="L7" s="425"/>
      <c r="M7" s="426"/>
    </row>
    <row r="8" spans="1:13" x14ac:dyDescent="0.2">
      <c r="A8" s="417">
        <f>'WP1'!B17</f>
        <v>1.1000000000000001</v>
      </c>
      <c r="B8" s="418">
        <f>'WP1'!E17</f>
        <v>12</v>
      </c>
      <c r="C8" s="419" t="str">
        <f>'WP1'!$B$2</f>
        <v>WP1</v>
      </c>
      <c r="D8" s="419" t="str">
        <f>'WP1'!K17</f>
        <v>GridPP review of operation (biennial)</v>
      </c>
      <c r="E8" s="420">
        <f>'WP1'!F17</f>
        <v>43374</v>
      </c>
      <c r="F8" s="420">
        <f>'WP1'!G17</f>
        <v>43374</v>
      </c>
      <c r="G8" s="421" t="str">
        <f t="shared" si="0"/>
        <v>↔</v>
      </c>
      <c r="H8" s="422" t="str">
        <f>IF('WP1'!I17,'WP1'!I17,"  ")</f>
        <v xml:space="preserve">  </v>
      </c>
      <c r="I8" s="423" t="str">
        <f>'WP1'!N17</f>
        <v>on track</v>
      </c>
      <c r="J8" s="425"/>
      <c r="K8" s="425"/>
      <c r="L8" s="425"/>
      <c r="M8" s="426"/>
    </row>
    <row r="9" spans="1:13" x14ac:dyDescent="0.2">
      <c r="A9" s="417">
        <f>'WP1'!B18</f>
        <v>1.1000000000000001</v>
      </c>
      <c r="B9" s="418">
        <f>'WP1'!E18</f>
        <v>13</v>
      </c>
      <c r="C9" s="419" t="str">
        <f>'WP1'!$B$2</f>
        <v>WP1</v>
      </c>
      <c r="D9" s="419" t="str">
        <f>'WP1'!K18</f>
        <v>Strategic and operations plan agreed</v>
      </c>
      <c r="E9" s="420">
        <f>'WP1'!F18</f>
        <v>43617</v>
      </c>
      <c r="F9" s="420">
        <f>'WP1'!G18</f>
        <v>43617</v>
      </c>
      <c r="G9" s="421" t="str">
        <f t="shared" si="0"/>
        <v>↔</v>
      </c>
      <c r="H9" s="422" t="str">
        <f>IF('WP1'!I18,'WP1'!I18,"  ")</f>
        <v xml:space="preserve">  </v>
      </c>
      <c r="I9" s="423" t="str">
        <f>'WP1'!N18</f>
        <v>on track</v>
      </c>
      <c r="J9" s="425"/>
      <c r="K9" s="425"/>
      <c r="L9" s="425"/>
      <c r="M9" s="426"/>
    </row>
    <row r="10" spans="1:13" x14ac:dyDescent="0.2">
      <c r="A10" s="417">
        <f>'WP1'!B42</f>
        <v>1.4</v>
      </c>
      <c r="B10" s="418">
        <f>'WP1'!E42</f>
        <v>1</v>
      </c>
      <c r="C10" s="419" t="str">
        <f>'WP1'!$B$2</f>
        <v>WP1</v>
      </c>
      <c r="D10" s="419" t="str">
        <f>'WP1'!K42</f>
        <v>Produce the purchasing plan</v>
      </c>
      <c r="E10" s="420">
        <f>'WP1'!F42</f>
        <v>42522</v>
      </c>
      <c r="F10" s="420">
        <f>'WP1'!G42</f>
        <v>42522</v>
      </c>
      <c r="G10" s="421" t="str">
        <f t="shared" si="0"/>
        <v>↔</v>
      </c>
      <c r="H10" s="422">
        <f>IF('WP1'!I42,'WP1'!I42,"  ")</f>
        <v>42644</v>
      </c>
      <c r="I10" s="423" t="str">
        <f>'WP1'!N42</f>
        <v>completed</v>
      </c>
      <c r="J10" s="425"/>
      <c r="K10" s="425"/>
      <c r="L10" s="425"/>
      <c r="M10" s="426"/>
    </row>
    <row r="11" spans="1:13" x14ac:dyDescent="0.2">
      <c r="A11" s="417">
        <f>'WP1'!B43</f>
        <v>1.4</v>
      </c>
      <c r="B11" s="418">
        <f>'WP1'!E43</f>
        <v>2</v>
      </c>
      <c r="C11" s="419" t="str">
        <f>'WP1'!$B$2</f>
        <v>WP1</v>
      </c>
      <c r="D11" s="419" t="str">
        <f>'WP1'!K43</f>
        <v>FY16 Capacity order placed</v>
      </c>
      <c r="E11" s="420">
        <f>'WP1'!F43</f>
        <v>42675</v>
      </c>
      <c r="F11" s="420">
        <f>'WP1'!G43</f>
        <v>42675</v>
      </c>
      <c r="G11" s="421" t="str">
        <f t="shared" si="0"/>
        <v>↔</v>
      </c>
      <c r="H11" s="422">
        <f>IF('WP1'!I43,'WP1'!I43,"  ")</f>
        <v>42767</v>
      </c>
      <c r="I11" s="423" t="str">
        <f>'WP1'!N43</f>
        <v>completed</v>
      </c>
      <c r="J11" s="425"/>
      <c r="K11" s="425"/>
      <c r="L11" s="425"/>
      <c r="M11" s="426"/>
    </row>
    <row r="12" spans="1:13" x14ac:dyDescent="0.2">
      <c r="A12" s="417">
        <f>'WP1'!B44</f>
        <v>1.4</v>
      </c>
      <c r="B12" s="418">
        <f>'WP1'!E44</f>
        <v>3</v>
      </c>
      <c r="C12" s="419" t="str">
        <f>'WP1'!$B$2</f>
        <v>WP1</v>
      </c>
      <c r="D12" s="419" t="str">
        <f>'WP1'!K44</f>
        <v>FY16 Purchase in production</v>
      </c>
      <c r="E12" s="420">
        <f>'WP1'!F44</f>
        <v>42826</v>
      </c>
      <c r="F12" s="420">
        <f>'WP1'!G44</f>
        <v>42826</v>
      </c>
      <c r="G12" s="421" t="str">
        <f t="shared" si="0"/>
        <v>↔</v>
      </c>
      <c r="H12" s="422" t="str">
        <f>IF('WP1'!I44,'WP1'!I44,"  ")</f>
        <v xml:space="preserve">  </v>
      </c>
      <c r="I12" s="423" t="str">
        <f>'WP1'!N44</f>
        <v>delayed</v>
      </c>
      <c r="J12" s="425"/>
      <c r="K12" s="425"/>
      <c r="L12" s="425"/>
      <c r="M12" s="426"/>
    </row>
    <row r="13" spans="1:13" x14ac:dyDescent="0.2">
      <c r="A13" s="417">
        <f>'WP1'!B45</f>
        <v>1.4</v>
      </c>
      <c r="B13" s="418">
        <f>'WP1'!E45</f>
        <v>4</v>
      </c>
      <c r="C13" s="419" t="str">
        <f>'WP1'!$B$2</f>
        <v>WP1</v>
      </c>
      <c r="D13" s="419" t="str">
        <f>'WP1'!K45</f>
        <v>Tier-1 WLCG MoU commitments met</v>
      </c>
      <c r="E13" s="420">
        <f>'WP1'!F45</f>
        <v>42856</v>
      </c>
      <c r="F13" s="420">
        <f>'WP1'!G45</f>
        <v>42856</v>
      </c>
      <c r="G13" s="421" t="str">
        <f t="shared" si="0"/>
        <v>↔</v>
      </c>
      <c r="H13" s="422" t="str">
        <f>IF('WP1'!I45,'WP1'!I45,"  ")</f>
        <v xml:space="preserve">  </v>
      </c>
      <c r="I13" s="423" t="str">
        <f>'WP1'!N45</f>
        <v>completed</v>
      </c>
      <c r="J13" s="425"/>
      <c r="K13" s="425"/>
      <c r="L13" s="425"/>
      <c r="M13" s="426"/>
    </row>
    <row r="14" spans="1:13" x14ac:dyDescent="0.2">
      <c r="A14" s="417">
        <f>'WP1'!B46</f>
        <v>1.4</v>
      </c>
      <c r="B14" s="418">
        <f>'WP1'!E46</f>
        <v>5</v>
      </c>
      <c r="C14" s="419" t="str">
        <f>'WP1'!$B$2</f>
        <v>WP1</v>
      </c>
      <c r="D14" s="419" t="str">
        <f>'WP1'!K46</f>
        <v>Produce the purchasing plan</v>
      </c>
      <c r="E14" s="420">
        <f>'WP1'!F46</f>
        <v>42887</v>
      </c>
      <c r="F14" s="420">
        <f>'WP1'!G46</f>
        <v>42887</v>
      </c>
      <c r="G14" s="421" t="str">
        <f t="shared" si="0"/>
        <v>↔</v>
      </c>
      <c r="H14" s="422" t="str">
        <f>IF('WP1'!I46,'WP1'!I46,"  ")</f>
        <v xml:space="preserve">  </v>
      </c>
      <c r="I14" s="423" t="str">
        <f>'WP1'!N46</f>
        <v>completed</v>
      </c>
      <c r="J14" s="425"/>
      <c r="K14" s="425"/>
      <c r="L14" s="425"/>
      <c r="M14" s="426"/>
    </row>
    <row r="15" spans="1:13" x14ac:dyDescent="0.2">
      <c r="A15" s="417">
        <f>'WP1'!B47</f>
        <v>1.4</v>
      </c>
      <c r="B15" s="418">
        <f>'WP1'!E47</f>
        <v>6</v>
      </c>
      <c r="C15" s="419" t="str">
        <f>'WP1'!$B$2</f>
        <v>WP1</v>
      </c>
      <c r="D15" s="419" t="str">
        <f>'WP1'!K47</f>
        <v>FY17 Capacity order placed</v>
      </c>
      <c r="E15" s="420">
        <f>'WP1'!F47</f>
        <v>43040</v>
      </c>
      <c r="F15" s="420">
        <f>'WP1'!G47</f>
        <v>43040</v>
      </c>
      <c r="G15" s="421" t="str">
        <f t="shared" si="0"/>
        <v>↔</v>
      </c>
      <c r="H15" s="422" t="str">
        <f>IF('WP1'!I47,'WP1'!I47,"  ")</f>
        <v xml:space="preserve">  </v>
      </c>
      <c r="I15" s="423" t="str">
        <f>'WP1'!N47</f>
        <v>completed</v>
      </c>
      <c r="J15" s="425"/>
      <c r="K15" s="425"/>
      <c r="L15" s="425"/>
      <c r="M15" s="426"/>
    </row>
    <row r="16" spans="1:13" x14ac:dyDescent="0.2">
      <c r="A16" s="417">
        <f>'WP1'!B48</f>
        <v>1.4</v>
      </c>
      <c r="B16" s="418">
        <f>'WP1'!E48</f>
        <v>7</v>
      </c>
      <c r="C16" s="419" t="str">
        <f>'WP1'!$B$2</f>
        <v>WP1</v>
      </c>
      <c r="D16" s="419" t="str">
        <f>'WP1'!K48</f>
        <v>FY17 Purchase in production</v>
      </c>
      <c r="E16" s="420">
        <f>'WP1'!F48</f>
        <v>43191</v>
      </c>
      <c r="F16" s="420">
        <f>'WP1'!G48</f>
        <v>43191</v>
      </c>
      <c r="G16" s="421" t="str">
        <f t="shared" si="0"/>
        <v>↔</v>
      </c>
      <c r="H16" s="422" t="str">
        <f>IF('WP1'!I48,'WP1'!I48,"  ")</f>
        <v xml:space="preserve">  </v>
      </c>
      <c r="I16" s="423" t="str">
        <f>'WP1'!N48</f>
        <v>delayed</v>
      </c>
      <c r="J16" s="425"/>
      <c r="K16" s="425"/>
      <c r="L16" s="425"/>
      <c r="M16" s="426"/>
    </row>
    <row r="17" spans="1:13" x14ac:dyDescent="0.2">
      <c r="A17" s="417">
        <f>'WP1'!B49</f>
        <v>1.4</v>
      </c>
      <c r="B17" s="418">
        <f>'WP1'!E49</f>
        <v>8</v>
      </c>
      <c r="C17" s="419" t="str">
        <f>'WP1'!$B$2</f>
        <v>WP1</v>
      </c>
      <c r="D17" s="419" t="str">
        <f>'WP1'!K49</f>
        <v>Tier-1 WLCG MoU commitments met</v>
      </c>
      <c r="E17" s="420">
        <f>'WP1'!F49</f>
        <v>43221</v>
      </c>
      <c r="F17" s="420">
        <f>'WP1'!G49</f>
        <v>43221</v>
      </c>
      <c r="G17" s="421" t="str">
        <f t="shared" si="0"/>
        <v>↔</v>
      </c>
      <c r="H17" s="422" t="str">
        <f>IF('WP1'!I49,'WP1'!I49,"  ")</f>
        <v xml:space="preserve">  </v>
      </c>
      <c r="I17" s="423" t="str">
        <f>'WP1'!N49</f>
        <v>on track</v>
      </c>
      <c r="J17" s="425"/>
      <c r="K17" s="425"/>
      <c r="L17" s="425"/>
      <c r="M17" s="426"/>
    </row>
    <row r="18" spans="1:13" x14ac:dyDescent="0.2">
      <c r="A18" s="417">
        <f>'WP1'!B50</f>
        <v>1.4</v>
      </c>
      <c r="B18" s="418">
        <f>'WP1'!E50</f>
        <v>9</v>
      </c>
      <c r="C18" s="419" t="str">
        <f>'WP1'!$B$2</f>
        <v>WP1</v>
      </c>
      <c r="D18" s="419" t="str">
        <f>'WP1'!K50</f>
        <v>Produce the purchasing plan</v>
      </c>
      <c r="E18" s="420">
        <f>'WP1'!F50</f>
        <v>43252</v>
      </c>
      <c r="F18" s="420">
        <f>'WP1'!G50</f>
        <v>43252</v>
      </c>
      <c r="G18" s="421" t="str">
        <f t="shared" si="0"/>
        <v>↔</v>
      </c>
      <c r="H18" s="422" t="str">
        <f>IF('WP1'!I50,'WP1'!I50,"  ")</f>
        <v xml:space="preserve">  </v>
      </c>
      <c r="I18" s="423" t="str">
        <f>'WP1'!N50</f>
        <v>on track</v>
      </c>
      <c r="J18" s="425"/>
      <c r="K18" s="425"/>
      <c r="L18" s="425"/>
      <c r="M18" s="426"/>
    </row>
    <row r="19" spans="1:13" x14ac:dyDescent="0.2">
      <c r="A19" s="417">
        <f>'WP1'!B51</f>
        <v>1.4</v>
      </c>
      <c r="B19" s="418">
        <f>'WP1'!E51</f>
        <v>10</v>
      </c>
      <c r="C19" s="419" t="str">
        <f>'WP1'!$B$2</f>
        <v>WP1</v>
      </c>
      <c r="D19" s="419" t="str">
        <f>'WP1'!K51</f>
        <v>FY18 Capacity order placed</v>
      </c>
      <c r="E19" s="420">
        <f>'WP1'!F51</f>
        <v>43405</v>
      </c>
      <c r="F19" s="420">
        <f>'WP1'!G51</f>
        <v>43405</v>
      </c>
      <c r="G19" s="421" t="str">
        <f t="shared" si="0"/>
        <v>↔</v>
      </c>
      <c r="H19" s="422" t="str">
        <f>IF('WP1'!I51,'WP1'!I51,"  ")</f>
        <v xml:space="preserve">  </v>
      </c>
      <c r="I19" s="423" t="str">
        <f>'WP1'!N51</f>
        <v>on track</v>
      </c>
      <c r="J19" s="425"/>
      <c r="K19" s="425"/>
      <c r="L19" s="425"/>
      <c r="M19" s="426"/>
    </row>
    <row r="20" spans="1:13" x14ac:dyDescent="0.2">
      <c r="A20" s="417">
        <f>'WP1'!B52</f>
        <v>1.4</v>
      </c>
      <c r="B20" s="418">
        <f>'WP1'!E52</f>
        <v>11</v>
      </c>
      <c r="C20" s="419" t="str">
        <f>'WP1'!$B$2</f>
        <v>WP1</v>
      </c>
      <c r="D20" s="419" t="str">
        <f>'WP1'!K52</f>
        <v>FY18 Purchase in production</v>
      </c>
      <c r="E20" s="420">
        <f>'WP1'!F52</f>
        <v>43556</v>
      </c>
      <c r="F20" s="420">
        <f>'WP1'!G52</f>
        <v>43556</v>
      </c>
      <c r="G20" s="421" t="str">
        <f t="shared" si="0"/>
        <v>↔</v>
      </c>
      <c r="H20" s="422" t="str">
        <f>IF('WP1'!I52,'WP1'!I52,"  ")</f>
        <v xml:space="preserve">  </v>
      </c>
      <c r="I20" s="423" t="str">
        <f>'WP1'!N52</f>
        <v>on track</v>
      </c>
      <c r="J20" s="425"/>
      <c r="K20" s="425"/>
      <c r="L20" s="425"/>
      <c r="M20" s="426"/>
    </row>
    <row r="21" spans="1:13" x14ac:dyDescent="0.2">
      <c r="A21" s="417">
        <f>'WP1'!B53</f>
        <v>1.4</v>
      </c>
      <c r="B21" s="418">
        <f>'WP1'!E53</f>
        <v>12</v>
      </c>
      <c r="C21" s="419" t="str">
        <f>'WP1'!$B$2</f>
        <v>WP1</v>
      </c>
      <c r="D21" s="419" t="str">
        <f>'WP1'!K53</f>
        <v>Tier-1 WLCG MoU commitments met</v>
      </c>
      <c r="E21" s="420">
        <f>'WP1'!F53</f>
        <v>43586</v>
      </c>
      <c r="F21" s="420">
        <f>'WP1'!G53</f>
        <v>43586</v>
      </c>
      <c r="G21" s="421" t="str">
        <f t="shared" si="0"/>
        <v>↔</v>
      </c>
      <c r="H21" s="422" t="str">
        <f>IF('WP1'!I53,'WP1'!I53,"  ")</f>
        <v xml:space="preserve">  </v>
      </c>
      <c r="I21" s="423" t="str">
        <f>'WP1'!N53</f>
        <v>on track</v>
      </c>
      <c r="J21" s="425"/>
      <c r="K21" s="425"/>
      <c r="L21" s="425"/>
      <c r="M21" s="426"/>
    </row>
    <row r="22" spans="1:13" x14ac:dyDescent="0.2">
      <c r="A22" s="417">
        <f>'WP1'!B54</f>
        <v>1.4</v>
      </c>
      <c r="B22" s="418">
        <f>'WP1'!E54</f>
        <v>13</v>
      </c>
      <c r="C22" s="419" t="str">
        <f>'WP1'!$B$2</f>
        <v>WP1</v>
      </c>
      <c r="D22" s="419" t="str">
        <f>'WP1'!K54</f>
        <v>Produce the purchasing plan</v>
      </c>
      <c r="E22" s="420">
        <f>'WP1'!F54</f>
        <v>43617</v>
      </c>
      <c r="F22" s="420">
        <f>'WP1'!G54</f>
        <v>43617</v>
      </c>
      <c r="G22" s="421" t="str">
        <f t="shared" si="0"/>
        <v>↔</v>
      </c>
      <c r="H22" s="422" t="str">
        <f>IF('WP1'!I54,'WP1'!I54,"  ")</f>
        <v xml:space="preserve">  </v>
      </c>
      <c r="I22" s="423" t="str">
        <f>'WP1'!N54</f>
        <v>on track</v>
      </c>
      <c r="J22" s="425"/>
      <c r="K22" s="425"/>
      <c r="L22" s="425"/>
      <c r="M22" s="426"/>
    </row>
    <row r="23" spans="1:13" x14ac:dyDescent="0.2">
      <c r="A23" s="417">
        <f>'WP1'!B55</f>
        <v>1.4</v>
      </c>
      <c r="B23" s="418">
        <f>'WP1'!E55</f>
        <v>14</v>
      </c>
      <c r="C23" s="419" t="str">
        <f>'WP1'!$B$2</f>
        <v>WP1</v>
      </c>
      <c r="D23" s="419" t="str">
        <f>'WP1'!K55</f>
        <v>FY19 Capacity order placed</v>
      </c>
      <c r="E23" s="420">
        <f>'WP1'!F55</f>
        <v>43770</v>
      </c>
      <c r="F23" s="420">
        <f>'WP1'!G55</f>
        <v>43770</v>
      </c>
      <c r="G23" s="421" t="str">
        <f t="shared" si="0"/>
        <v>↔</v>
      </c>
      <c r="H23" s="422" t="str">
        <f>IF('WP1'!I55,'WP1'!I55,"  ")</f>
        <v xml:space="preserve">  </v>
      </c>
      <c r="I23" s="423" t="str">
        <f>'WP1'!N55</f>
        <v>on track</v>
      </c>
      <c r="J23" s="425"/>
      <c r="K23" s="425"/>
      <c r="L23" s="425"/>
      <c r="M23" s="426"/>
    </row>
    <row r="24" spans="1:13" x14ac:dyDescent="0.2">
      <c r="A24" s="417">
        <f>'WP1'!B56</f>
        <v>1.4</v>
      </c>
      <c r="B24" s="418">
        <f>'WP1'!E56</f>
        <v>15</v>
      </c>
      <c r="C24" s="419" t="str">
        <f>'WP1'!$B$2</f>
        <v>WP1</v>
      </c>
      <c r="D24" s="419" t="str">
        <f>'WP1'!K56</f>
        <v>FY19 Purchase in production</v>
      </c>
      <c r="E24" s="420">
        <f>'WP1'!F56</f>
        <v>43922</v>
      </c>
      <c r="F24" s="420">
        <f>'WP1'!G56</f>
        <v>43922</v>
      </c>
      <c r="G24" s="421" t="str">
        <f t="shared" si="0"/>
        <v>↔</v>
      </c>
      <c r="H24" s="422" t="str">
        <f>IF('WP1'!I56,'WP1'!I56,"  ")</f>
        <v xml:space="preserve">  </v>
      </c>
      <c r="I24" s="423" t="str">
        <f>'WP1'!N56</f>
        <v>on track</v>
      </c>
      <c r="J24" s="425"/>
      <c r="K24" s="425"/>
      <c r="L24" s="425"/>
      <c r="M24" s="426"/>
    </row>
    <row r="25" spans="1:13" x14ac:dyDescent="0.2">
      <c r="A25" s="417">
        <f>'WP1'!B57</f>
        <v>1.4</v>
      </c>
      <c r="B25" s="418">
        <f>'WP1'!E57</f>
        <v>16</v>
      </c>
      <c r="C25" s="419" t="str">
        <f>'WP1'!$B$2</f>
        <v>WP1</v>
      </c>
      <c r="D25" s="419" t="str">
        <f>'WP1'!K57</f>
        <v>Tier-1 WLCG MoU commitments met</v>
      </c>
      <c r="E25" s="420">
        <f>'WP1'!F57</f>
        <v>43952</v>
      </c>
      <c r="F25" s="420">
        <f>'WP1'!G57</f>
        <v>43952</v>
      </c>
      <c r="G25" s="421" t="str">
        <f t="shared" si="0"/>
        <v>↔</v>
      </c>
      <c r="H25" s="422" t="str">
        <f>IF('WP1'!I57,'WP1'!I57,"  ")</f>
        <v xml:space="preserve">  </v>
      </c>
      <c r="I25" s="423" t="str">
        <f>'WP1'!N57</f>
        <v>on track</v>
      </c>
      <c r="J25" s="425"/>
      <c r="K25" s="425"/>
      <c r="L25" s="425"/>
      <c r="M25" s="426"/>
    </row>
    <row r="26" spans="1:13" x14ac:dyDescent="0.2">
      <c r="A26" s="417">
        <f>'WP1 - Experiments'!B11</f>
        <v>1.5</v>
      </c>
      <c r="B26" s="418">
        <f>'WP1 - Experiments'!E11</f>
        <v>6</v>
      </c>
      <c r="C26" s="419" t="str">
        <f>'WP1 - Experiments'!$B$2</f>
        <v>WP1</v>
      </c>
      <c r="D26" s="419" t="str">
        <f>'WP1 - Experiments'!K11</f>
        <v>Report on delivery to Atlas during year</v>
      </c>
      <c r="E26" s="420">
        <f>'WP1 - Experiments'!F11</f>
        <v>42705</v>
      </c>
      <c r="F26" s="420">
        <f>'WP1 - Experiments'!G11</f>
        <v>42705</v>
      </c>
      <c r="G26" s="421" t="str">
        <f t="shared" si="0"/>
        <v>↔</v>
      </c>
      <c r="H26" s="422">
        <v>42705</v>
      </c>
      <c r="I26" s="423" t="str">
        <f>'WP1 - Experiments'!N11</f>
        <v>completed</v>
      </c>
      <c r="J26" s="425"/>
      <c r="K26" s="425"/>
      <c r="L26" s="425"/>
      <c r="M26" s="426"/>
    </row>
    <row r="27" spans="1:13" x14ac:dyDescent="0.2">
      <c r="A27" s="417">
        <f>'WP1 - Experiments'!B12</f>
        <v>1.5</v>
      </c>
      <c r="B27" s="418">
        <f>'WP1 - Experiments'!E12</f>
        <v>7</v>
      </c>
      <c r="C27" s="419" t="str">
        <f>'WP1 - Experiments'!$B$2</f>
        <v>WP1</v>
      </c>
      <c r="D27" s="419" t="str">
        <f>'WP1 - Experiments'!K12</f>
        <v>Report on delivery to Atlas during year</v>
      </c>
      <c r="E27" s="420">
        <f>'WP1 - Experiments'!F12</f>
        <v>43070</v>
      </c>
      <c r="F27" s="420">
        <f>'WP1 - Experiments'!G12</f>
        <v>43070</v>
      </c>
      <c r="G27" s="421" t="str">
        <f t="shared" si="0"/>
        <v>↔</v>
      </c>
      <c r="H27" s="422" t="str">
        <f>IF('WP1 - Experiments'!I12,'WP1 - Experiments'!I12,"  ")</f>
        <v xml:space="preserve">  </v>
      </c>
      <c r="I27" s="423" t="str">
        <f>'WP1 - Experiments'!N12</f>
        <v>completed</v>
      </c>
      <c r="J27" s="425"/>
      <c r="K27" s="425"/>
      <c r="L27" s="425"/>
      <c r="M27" s="426"/>
    </row>
    <row r="28" spans="1:13" x14ac:dyDescent="0.2">
      <c r="A28" s="417">
        <f>'WP1 - Experiments'!B13</f>
        <v>1.5</v>
      </c>
      <c r="B28" s="418">
        <f>'WP1 - Experiments'!E13</f>
        <v>8</v>
      </c>
      <c r="C28" s="419" t="str">
        <f>'WP1 - Experiments'!$B$2</f>
        <v>WP1</v>
      </c>
      <c r="D28" s="419" t="str">
        <f>'WP1 - Experiments'!K13</f>
        <v>Report on delivery to Atlas during year</v>
      </c>
      <c r="E28" s="420">
        <f>'WP1 - Experiments'!F13</f>
        <v>43435</v>
      </c>
      <c r="F28" s="420">
        <f>'WP1 - Experiments'!G13</f>
        <v>43435</v>
      </c>
      <c r="G28" s="421" t="str">
        <f t="shared" si="0"/>
        <v>↔</v>
      </c>
      <c r="H28" s="422" t="str">
        <f>IF('WP1 - Experiments'!I13,'WP1 - Experiments'!I13,"  ")</f>
        <v xml:space="preserve">  </v>
      </c>
      <c r="I28" s="423" t="str">
        <f>'WP1 - Experiments'!N13</f>
        <v>on track</v>
      </c>
      <c r="J28" s="425"/>
      <c r="K28" s="425"/>
      <c r="L28" s="425"/>
      <c r="M28" s="426"/>
    </row>
    <row r="29" spans="1:13" x14ac:dyDescent="0.2">
      <c r="A29" s="417">
        <f>'WP1 - Experiments'!B14</f>
        <v>1.5</v>
      </c>
      <c r="B29" s="418">
        <f>'WP1 - Experiments'!E14</f>
        <v>9</v>
      </c>
      <c r="C29" s="419" t="str">
        <f>'WP1 - Experiments'!$B$2</f>
        <v>WP1</v>
      </c>
      <c r="D29" s="419" t="str">
        <f>'WP1 - Experiments'!K14</f>
        <v>Report on delivery to Atlas during year</v>
      </c>
      <c r="E29" s="420">
        <f>'WP1 - Experiments'!F14</f>
        <v>43800</v>
      </c>
      <c r="F29" s="420">
        <f>'WP1 - Experiments'!G14</f>
        <v>43800</v>
      </c>
      <c r="G29" s="421" t="str">
        <f t="shared" si="0"/>
        <v>↔</v>
      </c>
      <c r="H29" s="422" t="str">
        <f>IF('WP1 - Experiments'!I14,'WP1 - Experiments'!I14,"  ")</f>
        <v xml:space="preserve">  </v>
      </c>
      <c r="I29" s="423" t="str">
        <f>'WP1 - Experiments'!N14</f>
        <v>on track</v>
      </c>
      <c r="J29" s="425"/>
      <c r="K29" s="425"/>
      <c r="L29" s="425"/>
      <c r="M29" s="426"/>
    </row>
    <row r="30" spans="1:13" x14ac:dyDescent="0.2">
      <c r="A30" s="417">
        <f>'WP1 - Experiments'!B21</f>
        <v>1.6</v>
      </c>
      <c r="B30" s="418">
        <f>'WP1 - Experiments'!E21</f>
        <v>7</v>
      </c>
      <c r="C30" s="419" t="str">
        <f>'WP1 - Experiments'!$B$2</f>
        <v>WP1</v>
      </c>
      <c r="D30" s="419" t="str">
        <f>'WP1 - Experiments'!K21</f>
        <v>Report on delivery to CMS during year</v>
      </c>
      <c r="E30" s="420">
        <f>'WP1 - Experiments'!F21</f>
        <v>42705</v>
      </c>
      <c r="F30" s="420">
        <f>'WP1 - Experiments'!G21</f>
        <v>42705</v>
      </c>
      <c r="G30" s="421" t="str">
        <f t="shared" si="0"/>
        <v>↔</v>
      </c>
      <c r="H30" s="422" t="str">
        <f>IF('WP1 - Experiments'!I21,'WP1 - Experiments'!I21,"  ")</f>
        <v xml:space="preserve">  </v>
      </c>
      <c r="I30" s="423" t="str">
        <f>'WP1 - Experiments'!N21</f>
        <v>completed</v>
      </c>
      <c r="J30" s="425"/>
      <c r="K30" s="425"/>
      <c r="L30" s="425"/>
      <c r="M30" s="426"/>
    </row>
    <row r="31" spans="1:13" x14ac:dyDescent="0.2">
      <c r="A31" s="417">
        <f>'WP1 - Experiments'!B22</f>
        <v>1.6</v>
      </c>
      <c r="B31" s="418">
        <f>'WP1 - Experiments'!E22</f>
        <v>8</v>
      </c>
      <c r="C31" s="419" t="str">
        <f>'WP1 - Experiments'!$B$2</f>
        <v>WP1</v>
      </c>
      <c r="D31" s="419" t="str">
        <f>'WP1 - Experiments'!K22</f>
        <v>Report on delivery to CMS during year</v>
      </c>
      <c r="E31" s="420">
        <f>'WP1 - Experiments'!F22</f>
        <v>43070</v>
      </c>
      <c r="F31" s="420">
        <f>'WP1 - Experiments'!G22</f>
        <v>43070</v>
      </c>
      <c r="G31" s="421" t="str">
        <f t="shared" si="0"/>
        <v>↔</v>
      </c>
      <c r="H31" s="422" t="str">
        <f>IF('WP1 - Experiments'!I22,'WP1 - Experiments'!I22,"  ")</f>
        <v xml:space="preserve">  </v>
      </c>
      <c r="I31" s="423" t="str">
        <f>'WP1 - Experiments'!N22</f>
        <v>completed</v>
      </c>
      <c r="J31" s="425"/>
      <c r="K31" s="425"/>
      <c r="L31" s="425"/>
      <c r="M31" s="426"/>
    </row>
    <row r="32" spans="1:13" x14ac:dyDescent="0.2">
      <c r="A32" s="417">
        <f>'WP1 - Experiments'!B23</f>
        <v>1.6</v>
      </c>
      <c r="B32" s="418">
        <f>'WP1 - Experiments'!E23</f>
        <v>9</v>
      </c>
      <c r="C32" s="419" t="str">
        <f>'WP1 - Experiments'!$B$2</f>
        <v>WP1</v>
      </c>
      <c r="D32" s="419" t="str">
        <f>'WP1 - Experiments'!K23</f>
        <v>Report on delivery to CMS during year</v>
      </c>
      <c r="E32" s="420">
        <f>'WP1 - Experiments'!F23</f>
        <v>43435</v>
      </c>
      <c r="F32" s="420">
        <f>'WP1 - Experiments'!G23</f>
        <v>43435</v>
      </c>
      <c r="G32" s="421" t="str">
        <f t="shared" si="0"/>
        <v>↔</v>
      </c>
      <c r="H32" s="422" t="str">
        <f>IF('WP1 - Experiments'!I23,'WP1 - Experiments'!I23,"  ")</f>
        <v xml:space="preserve">  </v>
      </c>
      <c r="I32" s="423" t="str">
        <f>'WP1 - Experiments'!N23</f>
        <v>on track</v>
      </c>
      <c r="J32" s="425"/>
      <c r="K32" s="425"/>
      <c r="L32" s="425"/>
      <c r="M32" s="426"/>
    </row>
    <row r="33" spans="1:13" x14ac:dyDescent="0.2">
      <c r="A33" s="417">
        <f>'WP1 - Experiments'!B24</f>
        <v>1.6</v>
      </c>
      <c r="B33" s="418">
        <f>'WP1 - Experiments'!E24</f>
        <v>10</v>
      </c>
      <c r="C33" s="419" t="str">
        <f>'WP1 - Experiments'!$B$2</f>
        <v>WP1</v>
      </c>
      <c r="D33" s="419" t="str">
        <f>'WP1 - Experiments'!K24</f>
        <v>Report on delivery to CMS during year</v>
      </c>
      <c r="E33" s="420">
        <f>'WP1 - Experiments'!F24</f>
        <v>43800</v>
      </c>
      <c r="F33" s="420">
        <f>'WP1 - Experiments'!G24</f>
        <v>43800</v>
      </c>
      <c r="G33" s="421" t="str">
        <f t="shared" si="0"/>
        <v>↔</v>
      </c>
      <c r="H33" s="422" t="str">
        <f>IF('WP1 - Experiments'!I24,'WP1 - Experiments'!I24,"  ")</f>
        <v xml:space="preserve">  </v>
      </c>
      <c r="I33" s="423" t="str">
        <f>'WP1 - Experiments'!N24</f>
        <v>on track</v>
      </c>
      <c r="J33" s="425"/>
      <c r="K33" s="425"/>
      <c r="L33" s="425"/>
      <c r="M33" s="426"/>
    </row>
    <row r="34" spans="1:13" ht="25.5" x14ac:dyDescent="0.2">
      <c r="A34" s="417">
        <f>'WP1 - Experiments'!B32</f>
        <v>1.7</v>
      </c>
      <c r="B34" s="418">
        <f>'WP1 - Experiments'!E32</f>
        <v>8</v>
      </c>
      <c r="C34" s="419" t="str">
        <f>'WP1 - Experiments'!$B$2</f>
        <v>WP1</v>
      </c>
      <c r="D34" s="419" t="str">
        <f>'WP1 - Experiments'!K32</f>
        <v>Report on delivery to LHCb during year</v>
      </c>
      <c r="E34" s="420">
        <f>'WP1 - Experiments'!F32</f>
        <v>42705</v>
      </c>
      <c r="F34" s="420">
        <f>'WP1 - Experiments'!G32</f>
        <v>42705</v>
      </c>
      <c r="G34" s="421" t="str">
        <f t="shared" si="0"/>
        <v>↔</v>
      </c>
      <c r="H34" s="422" t="str">
        <f>IF('WP1 - Experiments'!I32,'WP1 - Experiments'!I32,"  ")</f>
        <v xml:space="preserve">  </v>
      </c>
      <c r="I34" s="423" t="str">
        <f>'WP1 - Experiments'!N32</f>
        <v>completed</v>
      </c>
      <c r="J34" s="425"/>
      <c r="K34" s="425"/>
      <c r="L34" s="425"/>
      <c r="M34" s="426"/>
    </row>
    <row r="35" spans="1:13" ht="25.5" x14ac:dyDescent="0.2">
      <c r="A35" s="417">
        <f>'WP1 - Experiments'!B33</f>
        <v>1.7</v>
      </c>
      <c r="B35" s="418">
        <f>'WP1 - Experiments'!E33</f>
        <v>9</v>
      </c>
      <c r="C35" s="419" t="str">
        <f>'WP1 - Experiments'!$B$2</f>
        <v>WP1</v>
      </c>
      <c r="D35" s="419" t="str">
        <f>'WP1 - Experiments'!K33</f>
        <v>Report on delivery to LHCb during year</v>
      </c>
      <c r="E35" s="420">
        <f>'WP1 - Experiments'!F33</f>
        <v>43070</v>
      </c>
      <c r="F35" s="420">
        <f>'WP1 - Experiments'!G33</f>
        <v>43070</v>
      </c>
      <c r="G35" s="421" t="str">
        <f t="shared" si="0"/>
        <v>↔</v>
      </c>
      <c r="H35" s="422" t="str">
        <f>IF('WP1 - Experiments'!I33,'WP1 - Experiments'!I33,"  ")</f>
        <v xml:space="preserve">  </v>
      </c>
      <c r="I35" s="423" t="str">
        <f>'WP1 - Experiments'!N33</f>
        <v>completed</v>
      </c>
      <c r="J35" s="425"/>
      <c r="K35" s="425"/>
      <c r="L35" s="425"/>
      <c r="M35" s="426"/>
    </row>
    <row r="36" spans="1:13" ht="25.5" x14ac:dyDescent="0.2">
      <c r="A36" s="417">
        <f>'WP1 - Experiments'!B34</f>
        <v>1.7</v>
      </c>
      <c r="B36" s="418">
        <f>'WP1 - Experiments'!E34</f>
        <v>10</v>
      </c>
      <c r="C36" s="419" t="str">
        <f>'WP1 - Experiments'!$B$2</f>
        <v>WP1</v>
      </c>
      <c r="D36" s="419" t="str">
        <f>'WP1 - Experiments'!K34</f>
        <v>Report on delivery to LHCb during year</v>
      </c>
      <c r="E36" s="420">
        <f>'WP1 - Experiments'!F34</f>
        <v>43435</v>
      </c>
      <c r="F36" s="420">
        <f>'WP1 - Experiments'!G34</f>
        <v>43435</v>
      </c>
      <c r="G36" s="421" t="str">
        <f t="shared" si="0"/>
        <v>↔</v>
      </c>
      <c r="H36" s="422" t="str">
        <f>IF('WP1 - Experiments'!I34,'WP1 - Experiments'!I34,"  ")</f>
        <v xml:space="preserve">  </v>
      </c>
      <c r="I36" s="423" t="str">
        <f>'WP1 - Experiments'!N34</f>
        <v>on track</v>
      </c>
      <c r="J36" s="425"/>
      <c r="K36" s="425"/>
      <c r="L36" s="425"/>
      <c r="M36" s="426"/>
    </row>
    <row r="37" spans="1:13" ht="25.5" x14ac:dyDescent="0.2">
      <c r="A37" s="417">
        <f>'WP1 - Experiments'!B35</f>
        <v>1.7</v>
      </c>
      <c r="B37" s="418">
        <f>'WP1 - Experiments'!E35</f>
        <v>11</v>
      </c>
      <c r="C37" s="419" t="str">
        <f>'WP1 - Experiments'!$B$2</f>
        <v>WP1</v>
      </c>
      <c r="D37" s="419" t="str">
        <f>'WP1 - Experiments'!K35</f>
        <v>Report on delivery to LHCb during year</v>
      </c>
      <c r="E37" s="420">
        <f>'WP1 - Experiments'!F35</f>
        <v>43800</v>
      </c>
      <c r="F37" s="420">
        <f>'WP1 - Experiments'!G35</f>
        <v>43800</v>
      </c>
      <c r="G37" s="421" t="str">
        <f t="shared" si="0"/>
        <v>↔</v>
      </c>
      <c r="H37" s="422" t="str">
        <f>IF('WP1 - Experiments'!I35,'WP1 - Experiments'!I35,"  ")</f>
        <v xml:space="preserve">  </v>
      </c>
      <c r="I37" s="423" t="str">
        <f>'WP1 - Experiments'!N35</f>
        <v>on track</v>
      </c>
      <c r="J37" s="425"/>
      <c r="K37" s="425"/>
      <c r="L37" s="425"/>
      <c r="M37" s="426"/>
    </row>
    <row r="38" spans="1:13" ht="25.5" x14ac:dyDescent="0.2">
      <c r="A38" s="417">
        <f>'WP1 - Experiments'!B41</f>
        <v>1.8</v>
      </c>
      <c r="B38" s="418">
        <f>'WP1 - Experiments'!E41</f>
        <v>6</v>
      </c>
      <c r="C38" s="419" t="str">
        <f>'WP1 - Experiments'!$B$2</f>
        <v>WP1</v>
      </c>
      <c r="D38" s="419" t="str">
        <f>'WP1 - Experiments'!K41</f>
        <v xml:space="preserve">Report on delivery to Other experiments during year </v>
      </c>
      <c r="E38" s="420">
        <f>'WP1 - Experiments'!F41</f>
        <v>42705</v>
      </c>
      <c r="F38" s="420">
        <f>'WP1 - Experiments'!G41</f>
        <v>42705</v>
      </c>
      <c r="G38" s="421" t="str">
        <f t="shared" si="0"/>
        <v>↔</v>
      </c>
      <c r="H38" s="422" t="str">
        <f>IF('WP1 - Experiments'!I41,'WP1 - Experiments'!I41,"  ")</f>
        <v xml:space="preserve">  </v>
      </c>
      <c r="I38" s="423" t="str">
        <f>'WP1 - Experiments'!N41</f>
        <v>completed</v>
      </c>
      <c r="J38" s="425"/>
      <c r="K38" s="425"/>
      <c r="L38" s="425"/>
      <c r="M38" s="426"/>
    </row>
    <row r="39" spans="1:13" ht="25.5" x14ac:dyDescent="0.2">
      <c r="A39" s="417">
        <f>'WP1 - Experiments'!B42</f>
        <v>1.8</v>
      </c>
      <c r="B39" s="418">
        <f>'WP1 - Experiments'!E42</f>
        <v>7</v>
      </c>
      <c r="C39" s="419" t="str">
        <f>'WP1 - Experiments'!$B$2</f>
        <v>WP1</v>
      </c>
      <c r="D39" s="419" t="str">
        <f>'WP1 - Experiments'!K42</f>
        <v xml:space="preserve">Report on delivery to Other experiments during year </v>
      </c>
      <c r="E39" s="420">
        <f>'WP1 - Experiments'!F42</f>
        <v>43070</v>
      </c>
      <c r="F39" s="420">
        <f>'WP1 - Experiments'!G42</f>
        <v>43070</v>
      </c>
      <c r="G39" s="421" t="str">
        <f t="shared" si="0"/>
        <v>↔</v>
      </c>
      <c r="H39" s="422" t="str">
        <f>IF('WP1 - Experiments'!I42,'WP1 - Experiments'!I42,"  ")</f>
        <v xml:space="preserve">  </v>
      </c>
      <c r="I39" s="423" t="str">
        <f>'WP1 - Experiments'!N42</f>
        <v>completed</v>
      </c>
      <c r="J39" s="425"/>
      <c r="K39" s="425"/>
      <c r="L39" s="425"/>
      <c r="M39" s="426"/>
    </row>
    <row r="40" spans="1:13" ht="25.5" x14ac:dyDescent="0.2">
      <c r="A40" s="417">
        <f>'WP1 - Experiments'!B43</f>
        <v>1.8</v>
      </c>
      <c r="B40" s="418">
        <f>'WP1 - Experiments'!E43</f>
        <v>8</v>
      </c>
      <c r="C40" s="419" t="str">
        <f>'WP1 - Experiments'!$B$2</f>
        <v>WP1</v>
      </c>
      <c r="D40" s="419" t="str">
        <f>'WP1 - Experiments'!K43</f>
        <v xml:space="preserve">Report on delivery to Other experiments during year </v>
      </c>
      <c r="E40" s="420">
        <f>'WP1 - Experiments'!F43</f>
        <v>43435</v>
      </c>
      <c r="F40" s="420">
        <f>'WP1 - Experiments'!G43</f>
        <v>43435</v>
      </c>
      <c r="G40" s="421" t="str">
        <f t="shared" si="0"/>
        <v>↔</v>
      </c>
      <c r="H40" s="422" t="str">
        <f>IF('WP1 - Experiments'!I43,'WP1 - Experiments'!I43,"  ")</f>
        <v xml:space="preserve">  </v>
      </c>
      <c r="I40" s="423" t="str">
        <f>'WP1 - Experiments'!N43</f>
        <v>on track</v>
      </c>
      <c r="J40" s="425"/>
      <c r="K40" s="425"/>
      <c r="L40" s="425"/>
      <c r="M40" s="426"/>
    </row>
    <row r="41" spans="1:13" ht="25.5" x14ac:dyDescent="0.2">
      <c r="A41" s="417">
        <f>'WP1 - Experiments'!B44</f>
        <v>1.8</v>
      </c>
      <c r="B41" s="418">
        <f>'WP1 - Experiments'!E44</f>
        <v>9</v>
      </c>
      <c r="C41" s="419" t="str">
        <f>'WP1 - Experiments'!$B$2</f>
        <v>WP1</v>
      </c>
      <c r="D41" s="419" t="str">
        <f>'WP1 - Experiments'!K44</f>
        <v xml:space="preserve">Report on delivery to Other experiments during year </v>
      </c>
      <c r="E41" s="420">
        <f>'WP1 - Experiments'!F44</f>
        <v>43800</v>
      </c>
      <c r="F41" s="420">
        <f>'WP1 - Experiments'!G44</f>
        <v>43800</v>
      </c>
      <c r="G41" s="421" t="str">
        <f t="shared" si="0"/>
        <v>↔</v>
      </c>
      <c r="H41" s="422" t="str">
        <f>IF('WP1 - Experiments'!I44,'WP1 - Experiments'!I44,"  ")</f>
        <v xml:space="preserve">  </v>
      </c>
      <c r="I41" s="423" t="str">
        <f>'WP1 - Experiments'!N44</f>
        <v>on track</v>
      </c>
      <c r="J41" s="425"/>
      <c r="K41" s="425"/>
      <c r="L41" s="425"/>
      <c r="M41" s="426"/>
    </row>
    <row r="42" spans="1:13" ht="25.5" customHeight="1" x14ac:dyDescent="0.2">
      <c r="A42" s="417">
        <f>'WP3'!B13</f>
        <v>3.2</v>
      </c>
      <c r="B42" s="418">
        <f>'WP3'!E13</f>
        <v>8</v>
      </c>
      <c r="C42" s="419" t="str">
        <f>'WP3'!$B$2</f>
        <v>WP3</v>
      </c>
      <c r="D42" s="419" t="str">
        <f>'WP3'!J13</f>
        <v>Deploy and test "solution" for T2C storage (e.g. cache+local storage)</v>
      </c>
      <c r="E42" s="420">
        <f>'WP3'!F13</f>
        <v>42766</v>
      </c>
      <c r="F42" s="420">
        <f>'WP3'!G13</f>
        <v>42766</v>
      </c>
      <c r="G42" s="421" t="str">
        <f t="shared" si="0"/>
        <v>↔</v>
      </c>
      <c r="H42" s="422" t="str">
        <f>IF('WP3'!I13,'WP3'!I13,"  ")</f>
        <v xml:space="preserve">  </v>
      </c>
      <c r="I42" s="423" t="str">
        <f>'WP3'!M13</f>
        <v>completed</v>
      </c>
      <c r="J42" s="425"/>
      <c r="K42" s="425"/>
      <c r="L42" s="425"/>
      <c r="M42" s="426"/>
    </row>
    <row r="43" spans="1:13" ht="25.5" customHeight="1" x14ac:dyDescent="0.2">
      <c r="A43" s="417">
        <f>'WP3'!B14</f>
        <v>3.2</v>
      </c>
      <c r="B43" s="418">
        <f>'WP3'!E14</f>
        <v>9</v>
      </c>
      <c r="C43" s="419" t="str">
        <f>'WP3'!$B$2</f>
        <v>WP3</v>
      </c>
      <c r="D43" s="419" t="str">
        <f>'WP3'!J14</f>
        <v>Present GridPP work at data workshop at CERN</v>
      </c>
      <c r="E43" s="420">
        <f>'WP3'!F14</f>
        <v>42643</v>
      </c>
      <c r="F43" s="420">
        <f>'WP3'!G14</f>
        <v>42643</v>
      </c>
      <c r="G43" s="421" t="str">
        <f t="shared" si="0"/>
        <v>↔</v>
      </c>
      <c r="H43" s="422" t="str">
        <f>IF('WP3'!I14,'WP3'!I14,"  ")</f>
        <v xml:space="preserve">  </v>
      </c>
      <c r="I43" s="423" t="str">
        <f>'WP3'!M14</f>
        <v>completed</v>
      </c>
      <c r="J43" s="425"/>
      <c r="K43" s="425"/>
      <c r="L43" s="425"/>
      <c r="M43" s="426"/>
    </row>
    <row r="44" spans="1:13" ht="36" customHeight="1" x14ac:dyDescent="0.2">
      <c r="A44" s="417">
        <f>'WP3'!B15</f>
        <v>3.2</v>
      </c>
      <c r="B44" s="418">
        <f>'WP3'!E15</f>
        <v>10</v>
      </c>
      <c r="C44" s="419" t="str">
        <f>'WP3'!$B$2</f>
        <v>WP3</v>
      </c>
      <c r="D44" s="419" t="str">
        <f>'WP3'!J15</f>
        <v>Develop GridPP as a "data einfrastructure" in the context of UKT0</v>
      </c>
      <c r="E44" s="420">
        <f>'WP3'!F15</f>
        <v>42735</v>
      </c>
      <c r="F44" s="420">
        <f>'WP3'!G15</f>
        <v>42735</v>
      </c>
      <c r="G44" s="421" t="str">
        <f t="shared" si="0"/>
        <v>↔</v>
      </c>
      <c r="H44" s="422" t="str">
        <f>IF('WP3'!I15,'WP3'!I15,"  ")</f>
        <v xml:space="preserve">  </v>
      </c>
      <c r="I44" s="423" t="str">
        <f>'WP3'!M15</f>
        <v>completed</v>
      </c>
      <c r="J44" s="425"/>
      <c r="K44" s="425"/>
      <c r="L44" s="425"/>
      <c r="M44" s="426"/>
    </row>
    <row r="45" spans="1:13" ht="27.75" customHeight="1" x14ac:dyDescent="0.2">
      <c r="A45" s="417">
        <f>'WP3'!B16</f>
        <v>3.2</v>
      </c>
      <c r="B45" s="418">
        <f>'WP3'!E16</f>
        <v>11</v>
      </c>
      <c r="C45" s="419" t="str">
        <f>'WP3'!$B$2</f>
        <v>WP3</v>
      </c>
      <c r="D45" s="419" t="str">
        <f>'WP3'!J16</f>
        <v>Data transfer/management comparison with climate</v>
      </c>
      <c r="E45" s="420">
        <f>'WP3'!F16</f>
        <v>42704</v>
      </c>
      <c r="F45" s="420">
        <f>'WP3'!G16</f>
        <v>42704</v>
      </c>
      <c r="G45" s="421" t="str">
        <f t="shared" si="0"/>
        <v>↔</v>
      </c>
      <c r="H45" s="422" t="str">
        <f>IF('WP3'!I16,'WP3'!I16,"  ")</f>
        <v xml:space="preserve">  </v>
      </c>
      <c r="I45" s="423" t="str">
        <f>'WP3'!M16</f>
        <v>completed</v>
      </c>
      <c r="J45" s="425"/>
      <c r="K45" s="425"/>
      <c r="L45" s="425"/>
      <c r="M45" s="426"/>
    </row>
    <row r="46" spans="1:13" ht="27.75" customHeight="1" x14ac:dyDescent="0.2">
      <c r="A46" s="417">
        <v>3.2</v>
      </c>
      <c r="B46" s="418">
        <v>12</v>
      </c>
      <c r="C46" s="419" t="s">
        <v>7</v>
      </c>
      <c r="D46" s="337" t="s">
        <v>347</v>
      </c>
      <c r="E46" s="420"/>
      <c r="F46" s="420">
        <v>43191</v>
      </c>
      <c r="G46" s="421"/>
      <c r="H46" s="422"/>
      <c r="I46" s="423" t="s">
        <v>157</v>
      </c>
      <c r="J46" s="425"/>
      <c r="K46" s="425"/>
      <c r="L46" s="425"/>
      <c r="M46" s="426"/>
    </row>
    <row r="47" spans="1:13" ht="25.5" customHeight="1" x14ac:dyDescent="0.2">
      <c r="A47" s="417">
        <f>'WP3'!B20</f>
        <v>3.3</v>
      </c>
      <c r="B47" s="418">
        <f>'WP3'!E20</f>
        <v>3</v>
      </c>
      <c r="C47" s="419" t="str">
        <f>'WP3'!$B$2</f>
        <v>WP3</v>
      </c>
      <c r="D47" s="419" t="str">
        <f>'WP3'!J20</f>
        <v>Security Service Challenge</v>
      </c>
      <c r="E47" s="420">
        <f>'WP3'!F20</f>
        <v>43100</v>
      </c>
      <c r="F47" s="420">
        <f>'WP3'!G20</f>
        <v>43100</v>
      </c>
      <c r="G47" s="421" t="str">
        <f t="shared" ref="G47:G73" si="1">IF(F47&gt;E47,"↑",IF(F47&lt;E47,"↓",IF(F47=E47,"↔"," ")))</f>
        <v>↔</v>
      </c>
      <c r="H47" s="422" t="str">
        <f>IF('WP3'!I20,'WP3'!I20,"  ")</f>
        <v xml:space="preserve">  </v>
      </c>
      <c r="I47" s="423" t="str">
        <f>'WP3'!M20</f>
        <v>delayed</v>
      </c>
      <c r="J47" s="425"/>
      <c r="K47" s="425"/>
      <c r="L47" s="425"/>
      <c r="M47" s="426"/>
    </row>
    <row r="48" spans="1:13" ht="25.5" customHeight="1" x14ac:dyDescent="0.2">
      <c r="A48" s="417">
        <f>'WP3'!B21</f>
        <v>3.3</v>
      </c>
      <c r="B48" s="418">
        <f>'WP3'!E21</f>
        <v>4</v>
      </c>
      <c r="C48" s="419" t="str">
        <f>'WP3'!$B$2</f>
        <v>WP3</v>
      </c>
      <c r="D48" s="419" t="str">
        <f>'WP3'!J21</f>
        <v>UK HEP Sysman Security Training/Workshop</v>
      </c>
      <c r="E48" s="420">
        <f>'WP3'!F21</f>
        <v>42887</v>
      </c>
      <c r="F48" s="420">
        <f>'WP3'!G21</f>
        <v>42887</v>
      </c>
      <c r="G48" s="421" t="str">
        <f t="shared" si="1"/>
        <v>↔</v>
      </c>
      <c r="H48" s="422" t="str">
        <f>IF('WP3'!I21,'WP3'!I21,"  ")</f>
        <v xml:space="preserve">  </v>
      </c>
      <c r="I48" s="423" t="str">
        <f>'WP3'!M21</f>
        <v>completed</v>
      </c>
      <c r="J48" s="425"/>
      <c r="K48" s="425"/>
      <c r="L48" s="425"/>
      <c r="M48" s="426"/>
    </row>
    <row r="49" spans="1:13" ht="25.5" x14ac:dyDescent="0.2">
      <c r="A49" s="417">
        <f>'WP3'!B22</f>
        <v>3.3</v>
      </c>
      <c r="B49" s="418">
        <f>'WP3'!E22</f>
        <v>5</v>
      </c>
      <c r="C49" s="419" t="str">
        <f>'WP3'!$B$2</f>
        <v>WP3</v>
      </c>
      <c r="D49" s="419" t="str">
        <f>'WP3'!J22</f>
        <v>Security plans for the future beyond end of GridPP5</v>
      </c>
      <c r="E49" s="420">
        <f>'WP3'!F22</f>
        <v>43830</v>
      </c>
      <c r="F49" s="420">
        <f>'WP3'!G22</f>
        <v>43830</v>
      </c>
      <c r="G49" s="421" t="str">
        <f t="shared" si="1"/>
        <v>↔</v>
      </c>
      <c r="H49" s="422" t="str">
        <f>IF('WP3'!I22,'WP3'!I22,"  ")</f>
        <v xml:space="preserve">  </v>
      </c>
      <c r="I49" s="423" t="str">
        <f>'WP3'!M22</f>
        <v>on track</v>
      </c>
      <c r="J49" s="425"/>
      <c r="K49" s="425"/>
      <c r="L49" s="425"/>
      <c r="M49" s="426"/>
    </row>
    <row r="50" spans="1:13" ht="23.25" customHeight="1" x14ac:dyDescent="0.2">
      <c r="A50" s="417">
        <f>'WP4'!B6</f>
        <v>4.0999999999999996</v>
      </c>
      <c r="B50" s="418">
        <f>'WP4'!E6</f>
        <v>1</v>
      </c>
      <c r="C50" s="419" t="str">
        <f>'WP4'!$B$2</f>
        <v>WP4</v>
      </c>
      <c r="D50" s="419" t="str">
        <f>'WP4'!I6</f>
        <v>Financial plan for GridPP5 established</v>
      </c>
      <c r="E50" s="420">
        <f>'WP4'!F6</f>
        <v>42461</v>
      </c>
      <c r="F50" s="420">
        <f>'WP4'!G6</f>
        <v>42461</v>
      </c>
      <c r="G50" s="421" t="str">
        <f t="shared" si="1"/>
        <v>↔</v>
      </c>
      <c r="H50" s="422">
        <f>IF('WP4'!J6,'WP4'!J6,"  ")</f>
        <v>42430</v>
      </c>
      <c r="I50" s="423" t="str">
        <f>'WP4'!L6</f>
        <v>completed</v>
      </c>
      <c r="J50" s="425"/>
      <c r="K50" s="425"/>
      <c r="L50" s="425"/>
      <c r="M50" s="426"/>
    </row>
    <row r="51" spans="1:13" ht="38.25" customHeight="1" x14ac:dyDescent="0.2">
      <c r="A51" s="417">
        <f>'WP4'!B7</f>
        <v>4.0999999999999996</v>
      </c>
      <c r="B51" s="418">
        <f>'WP4'!E7</f>
        <v>2</v>
      </c>
      <c r="C51" s="419" t="str">
        <f>'WP4'!$B$2</f>
        <v>WP4</v>
      </c>
      <c r="D51" s="419" t="str">
        <f>'WP4'!I7</f>
        <v>Draft ProjectMap for GridPP5. GridPP5 ProjectMap exists with &gt;80% of areas defined</v>
      </c>
      <c r="E51" s="420">
        <f>'WP4'!F7</f>
        <v>42522</v>
      </c>
      <c r="F51" s="420">
        <f>'WP4'!G7</f>
        <v>42522</v>
      </c>
      <c r="G51" s="421" t="str">
        <f t="shared" si="1"/>
        <v>↔</v>
      </c>
      <c r="H51" s="422">
        <f>IF('WP4'!J7,'WP4'!J7,"  ")</f>
        <v>42522</v>
      </c>
      <c r="I51" s="423" t="str">
        <f>'WP4'!L7</f>
        <v>completed</v>
      </c>
      <c r="J51" s="425"/>
      <c r="K51" s="425"/>
      <c r="L51" s="425"/>
      <c r="M51" s="426"/>
    </row>
    <row r="52" spans="1:13" ht="25.5" x14ac:dyDescent="0.2">
      <c r="A52" s="417">
        <f>'WP4'!B8</f>
        <v>4.0999999999999996</v>
      </c>
      <c r="B52" s="418">
        <f>'WP4'!E8</f>
        <v>3</v>
      </c>
      <c r="C52" s="419" t="str">
        <f>'WP4'!$B$2</f>
        <v>WP4</v>
      </c>
      <c r="D52" s="419" t="str">
        <f>'WP4'!I8</f>
        <v>Final project map for GridPP5. More than &gt;95% of areas defined</v>
      </c>
      <c r="E52" s="420">
        <f>'WP4'!F8</f>
        <v>42583</v>
      </c>
      <c r="F52" s="420">
        <f>'WP4'!G8</f>
        <v>42583</v>
      </c>
      <c r="G52" s="421" t="str">
        <f t="shared" si="1"/>
        <v>↔</v>
      </c>
      <c r="H52" s="422">
        <f>IF('WP4'!J8,'WP4'!J8,"  ")</f>
        <v>42583</v>
      </c>
      <c r="I52" s="423" t="str">
        <f>'WP4'!L8</f>
        <v>completed</v>
      </c>
      <c r="J52" s="425"/>
      <c r="K52" s="425"/>
      <c r="L52" s="425"/>
      <c r="M52" s="426"/>
    </row>
    <row r="53" spans="1:13" ht="25.5" x14ac:dyDescent="0.2">
      <c r="A53" s="417">
        <f>'WP4'!B9</f>
        <v>4.0999999999999996</v>
      </c>
      <c r="B53" s="418">
        <f>'WP4'!E9</f>
        <v>4</v>
      </c>
      <c r="C53" s="419" t="str">
        <f>'WP4'!$B$2</f>
        <v>WP4</v>
      </c>
      <c r="D53" s="419" t="str">
        <f>'WP4'!I9</f>
        <v>Quarterly reporting system agreed for Tier-1</v>
      </c>
      <c r="E53" s="420">
        <f>'WP4'!F9</f>
        <v>42156</v>
      </c>
      <c r="F53" s="420">
        <f>'WP4'!G9</f>
        <v>42156</v>
      </c>
      <c r="G53" s="421" t="str">
        <f t="shared" si="1"/>
        <v>↔</v>
      </c>
      <c r="H53" s="422">
        <f>IF('WP4'!J9,'WP4'!J9,"  ")</f>
        <v>42583</v>
      </c>
      <c r="I53" s="423" t="str">
        <f>'WP4'!L9</f>
        <v>completed</v>
      </c>
      <c r="J53" s="425"/>
      <c r="K53" s="425"/>
      <c r="L53" s="425"/>
      <c r="M53" s="426"/>
    </row>
    <row r="54" spans="1:13" ht="22.5" customHeight="1" x14ac:dyDescent="0.2">
      <c r="A54" s="417">
        <f>'WP4'!B10</f>
        <v>4.0999999999999996</v>
      </c>
      <c r="B54" s="418">
        <f>'WP4'!E10</f>
        <v>5</v>
      </c>
      <c r="C54" s="419" t="str">
        <f>'WP4'!$B$2</f>
        <v>WP4</v>
      </c>
      <c r="D54" s="419" t="str">
        <f>'WP4'!I10</f>
        <v>Quarterly reporting system agreed for other areas</v>
      </c>
      <c r="E54" s="420">
        <f>'WP4'!F10</f>
        <v>42583</v>
      </c>
      <c r="F54" s="420">
        <f>'WP4'!G10</f>
        <v>42583</v>
      </c>
      <c r="G54" s="421" t="str">
        <f t="shared" si="1"/>
        <v>↔</v>
      </c>
      <c r="H54" s="422">
        <f>IF('WP4'!J10,'WP4'!J10,"  ")</f>
        <v>42644</v>
      </c>
      <c r="I54" s="423" t="str">
        <f>'WP4'!L10</f>
        <v>completed</v>
      </c>
      <c r="J54" s="425"/>
      <c r="K54" s="425"/>
      <c r="L54" s="425"/>
      <c r="M54" s="426"/>
    </row>
    <row r="55" spans="1:13" ht="26.25" customHeight="1" x14ac:dyDescent="0.2">
      <c r="A55" s="417">
        <f>'WP4'!B12</f>
        <v>4.0999999999999996</v>
      </c>
      <c r="B55" s="418">
        <f>'WP4'!E12</f>
        <v>7</v>
      </c>
      <c r="C55" s="419" t="str">
        <f>'WP4'!$B$2</f>
        <v>WP4</v>
      </c>
      <c r="D55" s="419" t="str">
        <f>'WP4'!I12</f>
        <v xml:space="preserve"> T2 staff grants issued for GridPP5</v>
      </c>
      <c r="E55" s="420">
        <f>'WP4'!F12</f>
        <v>42339</v>
      </c>
      <c r="F55" s="420">
        <f>'WP4'!G12</f>
        <v>42339</v>
      </c>
      <c r="G55" s="421" t="str">
        <f t="shared" si="1"/>
        <v>↔</v>
      </c>
      <c r="H55" s="422">
        <f>IF('WP4'!J12,'WP4'!J12,"  ")</f>
        <v>42736</v>
      </c>
      <c r="I55" s="423" t="str">
        <f>'WP4'!L12</f>
        <v>completed</v>
      </c>
      <c r="J55" s="425"/>
      <c r="K55" s="425"/>
      <c r="L55" s="425"/>
      <c r="M55" s="426"/>
    </row>
    <row r="56" spans="1:13" ht="25.5" customHeight="1" x14ac:dyDescent="0.2">
      <c r="A56" s="417">
        <f>'WP4'!B13</f>
        <v>4.0999999999999996</v>
      </c>
      <c r="B56" s="418">
        <f>'WP4'!E13</f>
        <v>8</v>
      </c>
      <c r="C56" s="419" t="str">
        <f>'WP4'!$B$2</f>
        <v>WP4</v>
      </c>
      <c r="D56" s="419" t="str">
        <f>'WP4'!I13</f>
        <v>Allocations calculated for Tier-2 hardware grants</v>
      </c>
      <c r="E56" s="420">
        <f>'WP4'!F13</f>
        <v>42979</v>
      </c>
      <c r="F56" s="420">
        <f>'WP4'!G13</f>
        <v>42979</v>
      </c>
      <c r="G56" s="421" t="str">
        <f t="shared" si="1"/>
        <v>↔</v>
      </c>
      <c r="H56" s="422">
        <f>IF('WP4'!J13,'WP4'!J13,"  ")</f>
        <v>42675</v>
      </c>
      <c r="I56" s="423" t="str">
        <f>'WP4'!L13</f>
        <v>completed</v>
      </c>
      <c r="J56" s="425"/>
      <c r="K56" s="425"/>
      <c r="L56" s="425"/>
      <c r="M56" s="426"/>
    </row>
    <row r="57" spans="1:13" ht="23.25" customHeight="1" x14ac:dyDescent="0.2">
      <c r="A57" s="417">
        <f>'WP4'!B14</f>
        <v>4.0999999999999996</v>
      </c>
      <c r="B57" s="418">
        <f>'WP4'!E14</f>
        <v>9</v>
      </c>
      <c r="C57" s="419" t="str">
        <f>'WP4'!$B$2</f>
        <v>WP4</v>
      </c>
      <c r="D57" s="419" t="str">
        <f>'WP4'!I14</f>
        <v>Grants for Tier-2 hardware issued</v>
      </c>
      <c r="E57" s="420">
        <f>'WP4'!F14</f>
        <v>43009</v>
      </c>
      <c r="F57" s="420">
        <f>'WP4'!G14</f>
        <v>43009</v>
      </c>
      <c r="G57" s="421" t="str">
        <f t="shared" si="1"/>
        <v>↔</v>
      </c>
      <c r="H57" s="422">
        <f>IF('WP4'!J14,'WP4'!J14,"  ")</f>
        <v>42705</v>
      </c>
      <c r="I57" s="423" t="str">
        <f>'WP4'!L14</f>
        <v>completed</v>
      </c>
      <c r="J57" s="425"/>
      <c r="K57" s="425"/>
      <c r="L57" s="425"/>
      <c r="M57" s="426"/>
    </row>
    <row r="58" spans="1:13" ht="25.5" customHeight="1" x14ac:dyDescent="0.2">
      <c r="A58" s="417">
        <f>'WP4'!B15</f>
        <v>4.0999999999999996</v>
      </c>
      <c r="B58" s="418">
        <f>'WP4'!E15</f>
        <v>10</v>
      </c>
      <c r="C58" s="419" t="str">
        <f>'WP4'!$B$2</f>
        <v>WP4</v>
      </c>
      <c r="D58" s="419" t="str">
        <f>'WP4'!I15</f>
        <v>Allocations calculated for Tier-2 hardware grants</v>
      </c>
      <c r="E58" s="420">
        <f>'WP4'!F15</f>
        <v>43710</v>
      </c>
      <c r="F58" s="420">
        <f>'WP4'!G15</f>
        <v>43710</v>
      </c>
      <c r="G58" s="421" t="str">
        <f t="shared" si="1"/>
        <v>↔</v>
      </c>
      <c r="H58" s="422">
        <f>IF('WP4'!J15,'WP4'!J15,"  ")</f>
        <v>43313</v>
      </c>
      <c r="I58" s="423" t="str">
        <f>'WP4'!L15</f>
        <v>on track</v>
      </c>
      <c r="J58" s="425"/>
      <c r="K58" s="425"/>
      <c r="L58" s="425"/>
      <c r="M58" s="426"/>
    </row>
    <row r="59" spans="1:13" ht="25.5" customHeight="1" x14ac:dyDescent="0.2">
      <c r="A59" s="417">
        <f>'WP4'!B16</f>
        <v>4.0999999999999996</v>
      </c>
      <c r="B59" s="418">
        <f>'WP4'!E16</f>
        <v>11</v>
      </c>
      <c r="C59" s="419" t="str">
        <f>'WP4'!$B$2</f>
        <v>WP4</v>
      </c>
      <c r="D59" s="419" t="str">
        <f>'WP4'!I16</f>
        <v>Grants for Tier-2 hardware issued</v>
      </c>
      <c r="E59" s="420">
        <f>'WP4'!F16</f>
        <v>43741</v>
      </c>
      <c r="F59" s="420">
        <f>'WP4'!G16</f>
        <v>43741</v>
      </c>
      <c r="G59" s="421" t="str">
        <f t="shared" si="1"/>
        <v>↔</v>
      </c>
      <c r="H59" s="422">
        <f>IF('WP4'!J16,'WP4'!J16,"  ")</f>
        <v>43374</v>
      </c>
      <c r="I59" s="423" t="str">
        <f>'WP4'!L16</f>
        <v>on track</v>
      </c>
      <c r="J59" s="425"/>
      <c r="K59" s="425"/>
      <c r="L59" s="425"/>
      <c r="M59" s="426"/>
    </row>
    <row r="60" spans="1:13" ht="25.5" customHeight="1" x14ac:dyDescent="0.2">
      <c r="A60" s="417">
        <f>'WP4'!B17</f>
        <v>4.0999999999999996</v>
      </c>
      <c r="B60" s="418">
        <f>'WP4'!E17</f>
        <v>12</v>
      </c>
      <c r="C60" s="419" t="str">
        <f>'WP4'!$B$2</f>
        <v>WP4</v>
      </c>
      <c r="D60" s="419" t="str">
        <f>'WP4'!I17</f>
        <v>Post-GridPP5 planning initiated</v>
      </c>
      <c r="E60" s="420">
        <f>'WP4'!F17</f>
        <v>43556</v>
      </c>
      <c r="F60" s="420">
        <f>'WP4'!G17</f>
        <v>43556</v>
      </c>
      <c r="G60" s="421" t="str">
        <f t="shared" si="1"/>
        <v>↔</v>
      </c>
      <c r="H60" s="422" t="str">
        <f>IF('WP4'!J17,'WP4'!J17,"  ")</f>
        <v xml:space="preserve">  </v>
      </c>
      <c r="I60" s="423" t="str">
        <f>'WP4'!L17</f>
        <v>on track</v>
      </c>
      <c r="J60" s="425"/>
      <c r="K60" s="425"/>
      <c r="L60" s="425"/>
      <c r="M60" s="426"/>
    </row>
    <row r="61" spans="1:13" ht="25.5" customHeight="1" x14ac:dyDescent="0.2">
      <c r="A61" s="417">
        <f>'WP4'!B27</f>
        <v>4.2</v>
      </c>
      <c r="B61" s="418">
        <f>'WP4'!E27</f>
        <v>10</v>
      </c>
      <c r="C61" s="419" t="str">
        <f>'WP4'!$B$2</f>
        <v>WP4</v>
      </c>
      <c r="D61" s="419" t="str">
        <f>'WP4'!I27</f>
        <v>OC papers submitted 2 weeks before meeting</v>
      </c>
      <c r="E61" s="420">
        <f>'WP4'!F27</f>
        <v>0</v>
      </c>
      <c r="F61" s="420">
        <f>'WP4'!G27</f>
        <v>0</v>
      </c>
      <c r="G61" s="421" t="str">
        <f t="shared" si="1"/>
        <v>↔</v>
      </c>
      <c r="H61" s="422" t="str">
        <f>IF('WP4'!J27,'WP4'!J27,"  ")</f>
        <v xml:space="preserve">  </v>
      </c>
      <c r="I61" s="423" t="str">
        <f>'WP4'!L27</f>
        <v>completed</v>
      </c>
      <c r="J61" s="425"/>
      <c r="K61" s="425"/>
      <c r="L61" s="425"/>
      <c r="M61" s="426"/>
    </row>
    <row r="62" spans="1:13" ht="25.5" customHeight="1" x14ac:dyDescent="0.2">
      <c r="A62" s="417">
        <f>'WP4'!B28</f>
        <v>4.2</v>
      </c>
      <c r="B62" s="418">
        <f>'WP4'!E28</f>
        <v>11</v>
      </c>
      <c r="C62" s="419" t="str">
        <f>'WP4'!$B$2</f>
        <v>WP4</v>
      </c>
      <c r="D62" s="419" t="str">
        <f>'WP4'!I28</f>
        <v>WLCG pledges updated</v>
      </c>
      <c r="E62" s="420">
        <f>'WP4'!F28</f>
        <v>42643</v>
      </c>
      <c r="F62" s="420">
        <f>'WP4'!G28</f>
        <v>42643</v>
      </c>
      <c r="G62" s="421" t="str">
        <f t="shared" si="1"/>
        <v>↔</v>
      </c>
      <c r="H62" s="422" t="str">
        <f>IF('WP4'!J28,'WP4'!J28,"  ")</f>
        <v xml:space="preserve">  </v>
      </c>
      <c r="I62" s="423" t="str">
        <f>'WP4'!L28</f>
        <v>completed</v>
      </c>
      <c r="J62" s="425"/>
      <c r="K62" s="425"/>
      <c r="L62" s="425"/>
      <c r="M62" s="426"/>
    </row>
    <row r="63" spans="1:13" ht="25.5" customHeight="1" x14ac:dyDescent="0.2">
      <c r="A63" s="417">
        <f>'WP4'!B29</f>
        <v>4.2</v>
      </c>
      <c r="B63" s="418">
        <f>'WP4'!E29</f>
        <v>12</v>
      </c>
      <c r="C63" s="419" t="str">
        <f>'WP4'!$B$2</f>
        <v>WP4</v>
      </c>
      <c r="D63" s="419" t="str">
        <f>'WP4'!I29</f>
        <v>Year 1 review of service to experiments</v>
      </c>
      <c r="E63" s="420">
        <f>'WP4'!F29</f>
        <v>42735</v>
      </c>
      <c r="F63" s="420">
        <f>'WP4'!G29</f>
        <v>42735</v>
      </c>
      <c r="G63" s="421" t="str">
        <f t="shared" si="1"/>
        <v>↔</v>
      </c>
      <c r="H63" s="422" t="str">
        <f>IF('WP4'!J29,'WP4'!J29,"  ")</f>
        <v xml:space="preserve">  </v>
      </c>
      <c r="I63" s="423" t="str">
        <f>'WP4'!L29</f>
        <v>completed</v>
      </c>
      <c r="J63" s="425"/>
      <c r="K63" s="425"/>
      <c r="L63" s="425"/>
      <c r="M63" s="426"/>
    </row>
    <row r="64" spans="1:13" ht="25.5" customHeight="1" x14ac:dyDescent="0.2">
      <c r="A64" s="417">
        <f>'WP4'!B30</f>
        <v>4.2</v>
      </c>
      <c r="B64" s="418">
        <f>'WP4'!E30</f>
        <v>13</v>
      </c>
      <c r="C64" s="419" t="str">
        <f>'WP4'!$B$2</f>
        <v>WP4</v>
      </c>
      <c r="D64" s="419" t="str">
        <f>'WP4'!I30</f>
        <v>WLCG pledges updated</v>
      </c>
      <c r="E64" s="420">
        <f>'WP4'!F30</f>
        <v>43008</v>
      </c>
      <c r="F64" s="420">
        <f>'WP4'!G30</f>
        <v>43008</v>
      </c>
      <c r="G64" s="421" t="str">
        <f t="shared" si="1"/>
        <v>↔</v>
      </c>
      <c r="H64" s="422" t="str">
        <f>IF('WP4'!J30,'WP4'!J30,"  ")</f>
        <v xml:space="preserve">  </v>
      </c>
      <c r="I64" s="423" t="str">
        <f>'WP4'!L30</f>
        <v>completed</v>
      </c>
      <c r="J64" s="425"/>
      <c r="K64" s="425"/>
      <c r="L64" s="425"/>
      <c r="M64" s="426"/>
    </row>
    <row r="65" spans="1:13" ht="25.5" customHeight="1" x14ac:dyDescent="0.2">
      <c r="A65" s="417">
        <f>'WP4'!B31</f>
        <v>4.2</v>
      </c>
      <c r="B65" s="418">
        <f>'WP4'!E31</f>
        <v>14</v>
      </c>
      <c r="C65" s="419" t="str">
        <f>'WP4'!$B$2</f>
        <v>WP4</v>
      </c>
      <c r="D65" s="419" t="str">
        <f>'WP4'!I31</f>
        <v>Year 2 review of service to experiments</v>
      </c>
      <c r="E65" s="420">
        <f>'WP4'!F31</f>
        <v>43100</v>
      </c>
      <c r="F65" s="420">
        <f>'WP4'!G31</f>
        <v>43100</v>
      </c>
      <c r="G65" s="421" t="str">
        <f t="shared" si="1"/>
        <v>↔</v>
      </c>
      <c r="H65" s="422" t="str">
        <f>IF('WP4'!J31,'WP4'!J31,"  ")</f>
        <v xml:space="preserve">  </v>
      </c>
      <c r="I65" s="423" t="str">
        <f>'WP4'!L31</f>
        <v>on track</v>
      </c>
      <c r="J65" s="425"/>
      <c r="K65" s="425"/>
      <c r="L65" s="425"/>
      <c r="M65" s="426"/>
    </row>
    <row r="66" spans="1:13" ht="25.5" customHeight="1" x14ac:dyDescent="0.2">
      <c r="A66" s="417">
        <f>'WP4'!B32</f>
        <v>4.2</v>
      </c>
      <c r="B66" s="418">
        <f>'WP4'!E32</f>
        <v>15</v>
      </c>
      <c r="C66" s="419" t="str">
        <f>'WP4'!$B$2</f>
        <v>WP4</v>
      </c>
      <c r="D66" s="419" t="str">
        <f>'WP4'!I32</f>
        <v>WLCG pledges updated</v>
      </c>
      <c r="E66" s="420">
        <f>'WP4'!F32</f>
        <v>43373</v>
      </c>
      <c r="F66" s="420">
        <f>'WP4'!G32</f>
        <v>43373</v>
      </c>
      <c r="G66" s="421" t="str">
        <f t="shared" si="1"/>
        <v>↔</v>
      </c>
      <c r="H66" s="422" t="str">
        <f>IF('WP4'!J32,'WP4'!J32,"  ")</f>
        <v xml:space="preserve">  </v>
      </c>
      <c r="I66" s="423" t="str">
        <f>'WP4'!L32</f>
        <v>on track</v>
      </c>
      <c r="J66" s="425"/>
      <c r="K66" s="425"/>
      <c r="L66" s="425"/>
      <c r="M66" s="426"/>
    </row>
    <row r="67" spans="1:13" ht="25.5" customHeight="1" x14ac:dyDescent="0.2">
      <c r="A67" s="417">
        <f>'WP4'!B33</f>
        <v>4.2</v>
      </c>
      <c r="B67" s="418">
        <f>'WP4'!E33</f>
        <v>16</v>
      </c>
      <c r="C67" s="419" t="str">
        <f>'WP4'!$B$2</f>
        <v>WP4</v>
      </c>
      <c r="D67" s="419" t="str">
        <f>'WP4'!I33</f>
        <v>Year 3 review of service to experiments</v>
      </c>
      <c r="E67" s="420">
        <f>'WP4'!F33</f>
        <v>43465</v>
      </c>
      <c r="F67" s="420">
        <f>'WP4'!G33</f>
        <v>43465</v>
      </c>
      <c r="G67" s="421" t="str">
        <f t="shared" si="1"/>
        <v>↔</v>
      </c>
      <c r="H67" s="422" t="str">
        <f>IF('WP4'!J33,'WP4'!J33,"  ")</f>
        <v xml:space="preserve">  </v>
      </c>
      <c r="I67" s="423" t="str">
        <f>'WP4'!L33</f>
        <v>on track</v>
      </c>
      <c r="J67" s="425"/>
      <c r="K67" s="425"/>
      <c r="L67" s="425"/>
      <c r="M67" s="426"/>
    </row>
    <row r="68" spans="1:13" ht="25.5" customHeight="1" x14ac:dyDescent="0.2">
      <c r="A68" s="417">
        <f>'WP4'!B34</f>
        <v>4.2</v>
      </c>
      <c r="B68" s="418">
        <f>'WP4'!E34</f>
        <v>17</v>
      </c>
      <c r="C68" s="419" t="str">
        <f>'WP4'!$B$2</f>
        <v>WP4</v>
      </c>
      <c r="D68" s="419" t="str">
        <f>'WP4'!I34</f>
        <v>WLCG pledges updated</v>
      </c>
      <c r="E68" s="420">
        <f>'WP4'!F34</f>
        <v>43738</v>
      </c>
      <c r="F68" s="420">
        <f>'WP4'!G34</f>
        <v>43738</v>
      </c>
      <c r="G68" s="421" t="str">
        <f t="shared" si="1"/>
        <v>↔</v>
      </c>
      <c r="H68" s="422" t="str">
        <f>IF('WP4'!J34,'WP4'!J34,"  ")</f>
        <v xml:space="preserve">  </v>
      </c>
      <c r="I68" s="423" t="str">
        <f>'WP4'!L34</f>
        <v>on track</v>
      </c>
      <c r="J68" s="425"/>
      <c r="K68" s="425"/>
      <c r="L68" s="425"/>
      <c r="M68" s="426"/>
    </row>
    <row r="69" spans="1:13" ht="25.5" customHeight="1" x14ac:dyDescent="0.2">
      <c r="A69" s="417">
        <f>'WP4'!B35</f>
        <v>4.2</v>
      </c>
      <c r="B69" s="418">
        <f>'WP4'!E35</f>
        <v>18</v>
      </c>
      <c r="C69" s="419" t="str">
        <f>'WP4'!$B$2</f>
        <v>WP4</v>
      </c>
      <c r="D69" s="419" t="str">
        <f>'WP4'!I35</f>
        <v>Year 4 review of service to experiments</v>
      </c>
      <c r="E69" s="420">
        <f>'WP4'!F35</f>
        <v>43830</v>
      </c>
      <c r="F69" s="420">
        <f>'WP4'!G35</f>
        <v>43830</v>
      </c>
      <c r="G69" s="421" t="str">
        <f t="shared" si="1"/>
        <v>↔</v>
      </c>
      <c r="H69" s="422" t="str">
        <f>IF('WP4'!J35,'WP4'!J35,"  ")</f>
        <v xml:space="preserve">  </v>
      </c>
      <c r="I69" s="423" t="str">
        <f>'WP4'!L35</f>
        <v>on track</v>
      </c>
      <c r="J69" s="425"/>
      <c r="K69" s="425"/>
      <c r="L69" s="425"/>
      <c r="M69" s="426"/>
    </row>
    <row r="70" spans="1:13" ht="25.5" customHeight="1" x14ac:dyDescent="0.2">
      <c r="A70" s="417">
        <f>'WP4'!B43</f>
        <v>4.3</v>
      </c>
      <c r="B70" s="418">
        <f>'WP4'!E43</f>
        <v>8</v>
      </c>
      <c r="C70" s="419" t="str">
        <f>'WP4'!$B$2</f>
        <v>WP4</v>
      </c>
      <c r="D70" s="419" t="str">
        <f>'WP4'!I43</f>
        <v>KE sections of GridPP website updated</v>
      </c>
      <c r="E70" s="420">
        <f>'WP4'!F43</f>
        <v>42735</v>
      </c>
      <c r="F70" s="420">
        <f>'WP4'!G43</f>
        <v>42735</v>
      </c>
      <c r="G70" s="421" t="str">
        <f t="shared" si="1"/>
        <v>↔</v>
      </c>
      <c r="H70" s="422" t="str">
        <f>IF('WP4'!J43,'WP4'!J43,"  ")</f>
        <v xml:space="preserve">  </v>
      </c>
      <c r="I70" s="423" t="str">
        <f>'WP4'!L43</f>
        <v>on track</v>
      </c>
      <c r="J70" s="425"/>
      <c r="K70" s="425"/>
      <c r="L70" s="425"/>
      <c r="M70" s="426"/>
    </row>
    <row r="71" spans="1:13" ht="25.5" customHeight="1" x14ac:dyDescent="0.2">
      <c r="A71" s="417">
        <f>'WP4'!B44</f>
        <v>4.3</v>
      </c>
      <c r="B71" s="418">
        <f>'WP4'!E44</f>
        <v>9</v>
      </c>
      <c r="C71" s="419" t="str">
        <f>'WP4'!$B$2</f>
        <v>WP4</v>
      </c>
      <c r="D71" s="419" t="str">
        <f>'WP4'!I44</f>
        <v>KE sections of GridPP website updated</v>
      </c>
      <c r="E71" s="420">
        <f>'WP4'!F44</f>
        <v>43100</v>
      </c>
      <c r="F71" s="420">
        <f>'WP4'!G44</f>
        <v>43100</v>
      </c>
      <c r="G71" s="421" t="str">
        <f t="shared" si="1"/>
        <v>↔</v>
      </c>
      <c r="H71" s="422" t="str">
        <f>IF('WP4'!J44,'WP4'!J44,"  ")</f>
        <v xml:space="preserve">  </v>
      </c>
      <c r="I71" s="423" t="str">
        <f>'WP4'!L44</f>
        <v>on track</v>
      </c>
      <c r="J71" s="425"/>
      <c r="K71" s="425"/>
      <c r="L71" s="425"/>
      <c r="M71" s="426"/>
    </row>
    <row r="72" spans="1:13" ht="25.5" customHeight="1" x14ac:dyDescent="0.2">
      <c r="A72" s="417">
        <f>'WP4'!B45</f>
        <v>4.3</v>
      </c>
      <c r="B72" s="418">
        <f>'WP4'!E45</f>
        <v>10</v>
      </c>
      <c r="C72" s="419" t="str">
        <f>'WP4'!$B$2</f>
        <v>WP4</v>
      </c>
      <c r="D72" s="419" t="str">
        <f>'WP4'!I45</f>
        <v>KE sections of GridPP website updated</v>
      </c>
      <c r="E72" s="420">
        <f>'WP4'!F45</f>
        <v>43465</v>
      </c>
      <c r="F72" s="420">
        <f>'WP4'!G45</f>
        <v>43465</v>
      </c>
      <c r="G72" s="421" t="str">
        <f t="shared" si="1"/>
        <v>↔</v>
      </c>
      <c r="H72" s="422" t="str">
        <f>IF('WP4'!J45,'WP4'!J45,"  ")</f>
        <v xml:space="preserve">  </v>
      </c>
      <c r="I72" s="423" t="str">
        <f>'WP4'!L45</f>
        <v>on track</v>
      </c>
      <c r="J72" s="425"/>
      <c r="K72" s="425"/>
      <c r="L72" s="425"/>
      <c r="M72" s="426"/>
    </row>
    <row r="73" spans="1:13" ht="20.100000000000001" customHeight="1" x14ac:dyDescent="0.2">
      <c r="A73" s="427">
        <f>'WP4'!B46</f>
        <v>4.3</v>
      </c>
      <c r="B73" s="428">
        <f>'WP4'!E46</f>
        <v>11</v>
      </c>
      <c r="C73" s="425" t="str">
        <f>'WP4'!$B$2</f>
        <v>WP4</v>
      </c>
      <c r="D73" s="425" t="str">
        <f>'WP4'!I46</f>
        <v>KE sections of GridPP website updated</v>
      </c>
      <c r="E73" s="429">
        <f>'WP4'!F46</f>
        <v>43830</v>
      </c>
      <c r="F73" s="429">
        <f>'WP4'!G46</f>
        <v>43830</v>
      </c>
      <c r="G73" s="421" t="str">
        <f t="shared" si="1"/>
        <v>↔</v>
      </c>
      <c r="H73" s="422" t="str">
        <f>IF('WP4'!J46,'WP4'!J46,"  ")</f>
        <v xml:space="preserve">  </v>
      </c>
      <c r="I73" s="423" t="str">
        <f>'WP4'!L46</f>
        <v>on track</v>
      </c>
      <c r="J73" s="430"/>
      <c r="K73" s="430"/>
      <c r="L73" s="430"/>
      <c r="M73" s="431"/>
    </row>
    <row r="74" spans="1:13" ht="20.100000000000001" customHeight="1" x14ac:dyDescent="0.2">
      <c r="A74" s="461" t="s">
        <v>460</v>
      </c>
      <c r="B74" s="461"/>
      <c r="C74" s="461"/>
      <c r="D74" s="461"/>
      <c r="E74" s="461"/>
      <c r="F74" s="461"/>
      <c r="G74" s="461"/>
      <c r="H74" s="461"/>
      <c r="I74" s="432"/>
      <c r="J74" s="432"/>
      <c r="K74" s="432"/>
      <c r="L74" s="432"/>
      <c r="M74" s="432"/>
    </row>
    <row r="75" spans="1:13" ht="20.100000000000001" customHeight="1" x14ac:dyDescent="0.2">
      <c r="A75" s="433" t="s">
        <v>461</v>
      </c>
      <c r="B75" s="433"/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</row>
    <row r="77" spans="1:13" ht="20.100000000000001" customHeight="1" x14ac:dyDescent="0.2">
      <c r="A77" s="410" t="s">
        <v>462</v>
      </c>
      <c r="C77" s="433"/>
      <c r="D77" s="433"/>
    </row>
    <row r="78" spans="1:13" ht="20.100000000000001" customHeight="1" x14ac:dyDescent="0.2">
      <c r="A78" s="410">
        <v>1</v>
      </c>
      <c r="C78" s="434"/>
      <c r="D78" s="433"/>
    </row>
    <row r="79" spans="1:13" s="410" customFormat="1" ht="20.100000000000001" customHeight="1" x14ac:dyDescent="0.2">
      <c r="A79" s="433"/>
      <c r="B79" s="433"/>
      <c r="C79" s="433"/>
      <c r="D79" s="433"/>
    </row>
    <row r="80" spans="1:13" s="410" customFormat="1" ht="20.100000000000001" customHeight="1" x14ac:dyDescent="0.2">
      <c r="A80" s="433"/>
      <c r="B80" s="433"/>
      <c r="C80" s="433"/>
      <c r="D80" s="433"/>
    </row>
    <row r="81" spans="1:4" s="410" customFormat="1" ht="20.100000000000001" customHeight="1" x14ac:dyDescent="0.2">
      <c r="A81" s="435" t="s">
        <v>463</v>
      </c>
      <c r="B81" s="435"/>
      <c r="C81" s="433"/>
      <c r="D81" s="433"/>
    </row>
    <row r="82" spans="1:4" s="410" customFormat="1" ht="20.100000000000001" customHeight="1" x14ac:dyDescent="0.2">
      <c r="A82" s="434"/>
      <c r="B82" s="434"/>
      <c r="C82" s="433"/>
      <c r="D82" s="433"/>
    </row>
    <row r="83" spans="1:4" s="410" customFormat="1" ht="20.100000000000001" customHeight="1" x14ac:dyDescent="0.2">
      <c r="A83" s="436" t="s">
        <v>464</v>
      </c>
      <c r="B83" s="436"/>
      <c r="C83" s="433"/>
      <c r="D83" s="433"/>
    </row>
    <row r="84" spans="1:4" s="410" customFormat="1" ht="20.100000000000001" customHeight="1" x14ac:dyDescent="0.2">
      <c r="A84" s="436" t="s">
        <v>465</v>
      </c>
      <c r="B84" s="436"/>
      <c r="C84" s="433"/>
      <c r="D84" s="433"/>
    </row>
    <row r="85" spans="1:4" s="410" customFormat="1" ht="20.100000000000001" customHeight="1" x14ac:dyDescent="0.2">
      <c r="A85" s="436" t="s">
        <v>466</v>
      </c>
      <c r="B85" s="436"/>
      <c r="C85" s="433"/>
      <c r="D85" s="433"/>
    </row>
    <row r="86" spans="1:4" s="410" customFormat="1" ht="20.100000000000001" customHeight="1" x14ac:dyDescent="0.2">
      <c r="A86" s="433"/>
      <c r="B86" s="433"/>
      <c r="C86" s="434" t="s">
        <v>467</v>
      </c>
      <c r="D86" s="433"/>
    </row>
    <row r="87" spans="1:4" s="410" customFormat="1" ht="20.100000000000001" customHeight="1" x14ac:dyDescent="0.2">
      <c r="A87" s="436" t="s">
        <v>468</v>
      </c>
      <c r="B87" s="436"/>
      <c r="C87" s="433"/>
      <c r="D87" s="433"/>
    </row>
    <row r="88" spans="1:4" s="410" customFormat="1" ht="20.100000000000001" customHeight="1" x14ac:dyDescent="0.2">
      <c r="A88" s="436" t="s">
        <v>469</v>
      </c>
      <c r="B88" s="436"/>
      <c r="C88" s="433"/>
      <c r="D88" s="433"/>
    </row>
  </sheetData>
  <mergeCells count="12">
    <mergeCell ref="A74:H74"/>
    <mergeCell ref="A1:M1"/>
    <mergeCell ref="A2:A3"/>
    <mergeCell ref="C2:C3"/>
    <mergeCell ref="D2:D3"/>
    <mergeCell ref="E2:E3"/>
    <mergeCell ref="F2:G2"/>
    <mergeCell ref="H2:H3"/>
    <mergeCell ref="I2:I3"/>
    <mergeCell ref="J2:K2"/>
    <mergeCell ref="L2:L3"/>
    <mergeCell ref="M2:M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Overview</vt:lpstr>
      <vt:lpstr>Metrics and Milestones</vt:lpstr>
      <vt:lpstr>WP1</vt:lpstr>
      <vt:lpstr>WP1 - Experiments</vt:lpstr>
      <vt:lpstr>WP2-3</vt:lpstr>
      <vt:lpstr>WP3</vt:lpstr>
      <vt:lpstr>WP4</vt:lpstr>
      <vt:lpstr>Milestones&amp;Deliverables</vt:lpstr>
      <vt:lpstr>'Metrics and Milestones'!Print_Area</vt:lpstr>
      <vt:lpstr>Overview!Print_Area</vt:lpstr>
      <vt:lpstr>'Metrics and Milestones'!Print_Area_0</vt:lpstr>
      <vt:lpstr>Overview!Print_Area_0</vt:lpstr>
      <vt:lpstr>'Metrics and Milestones'!Print_Area_0_0</vt:lpstr>
      <vt:lpstr>Overview!Print_Area_0_0</vt:lpstr>
      <vt:lpstr>'Metrics and Milestones'!Print_Area_0_0_0</vt:lpstr>
      <vt:lpstr>Overview!Print_Area_0_0_0</vt:lpstr>
      <vt:lpstr>'Metrics and Milestones'!Print_Area_0_0_0_0</vt:lpstr>
      <vt:lpstr>Overview!Print_Area_0_0_0_0</vt:lpstr>
      <vt:lpstr>'Metrics and Milestones'!Print_Area_0_0_0_0_0</vt:lpstr>
      <vt:lpstr>Overview!Print_Area_0_0_0_0_0</vt:lpstr>
    </vt:vector>
  </TitlesOfParts>
  <Company>GridPP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Pearce</dc:creator>
  <dc:description/>
  <cp:lastModifiedBy>Peter Gronbech</cp:lastModifiedBy>
  <cp:revision>9</cp:revision>
  <cp:lastPrinted>2017-01-03T16:16:39Z</cp:lastPrinted>
  <dcterms:created xsi:type="dcterms:W3CDTF">2007-10-08T02:54:54Z</dcterms:created>
  <dcterms:modified xsi:type="dcterms:W3CDTF">2019-04-09T09:56:07Z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GridPP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