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23580" windowHeight="13485" activeTab="1"/>
  </bookViews>
  <sheets>
    <sheet name="Metrics" sheetId="1" r:id="rId1"/>
    <sheet name="Resources" sheetId="2" r:id="rId2"/>
    <sheet name="VOs" sheetId="3" r:id="rId3"/>
    <sheet name="Manpower" sheetId="4" r:id="rId4"/>
    <sheet name="Narrative" sheetId="5" r:id="rId5"/>
  </sheets>
  <definedNames>
    <definedName name="__xlnm.Print_Area_1">Metrics!$A$1:$Y$25</definedName>
    <definedName name="__xlnm.Print_Area_2">Resources!$A$1:$T$39</definedName>
    <definedName name="__xlnm.Print_Area_3">VOs!$A$1:$AN$21</definedName>
    <definedName name="__xlnm.Print_Area_4">Manpower!$B$1:$I$28</definedName>
    <definedName name="__xlnm.Print_Area_5">Narrative!$B$1:$M$48</definedName>
  </definedNames>
  <calcPr calcId="145621"/>
</workbook>
</file>

<file path=xl/calcChain.xml><?xml version="1.0" encoding="utf-8"?>
<calcChain xmlns="http://schemas.openxmlformats.org/spreadsheetml/2006/main">
  <c r="P25" i="2" l="1"/>
  <c r="P26" i="2"/>
  <c r="P27" i="2"/>
  <c r="P24" i="2"/>
  <c r="B13" i="5"/>
  <c r="B12" i="5"/>
  <c r="C5" i="5"/>
  <c r="C4" i="5"/>
  <c r="I21" i="4"/>
  <c r="H21" i="4"/>
  <c r="G21" i="4"/>
  <c r="F21" i="4"/>
  <c r="E21" i="4"/>
  <c r="D21" i="4"/>
  <c r="C5" i="4"/>
  <c r="C4" i="4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L33" i="3"/>
  <c r="AN33" i="3" s="1"/>
  <c r="AL32" i="3"/>
  <c r="AK32" i="3"/>
  <c r="AL31" i="3"/>
  <c r="AO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P19" i="3"/>
  <c r="AP18" i="3"/>
  <c r="AP16" i="3"/>
  <c r="AP15" i="3"/>
  <c r="AP14" i="3"/>
  <c r="AP13" i="3"/>
  <c r="AP12" i="3"/>
  <c r="AP11" i="3"/>
  <c r="AP20" i="3" s="1"/>
  <c r="C5" i="3"/>
  <c r="C4" i="3"/>
  <c r="F36" i="2"/>
  <c r="A36" i="2"/>
  <c r="F35" i="2"/>
  <c r="A35" i="2"/>
  <c r="F34" i="2"/>
  <c r="A34" i="2"/>
  <c r="E27" i="2"/>
  <c r="D27" i="2"/>
  <c r="B27" i="2"/>
  <c r="F27" i="2" s="1"/>
  <c r="X12" i="1" s="1"/>
  <c r="M26" i="2"/>
  <c r="G26" i="2"/>
  <c r="L11" i="1" s="1"/>
  <c r="F26" i="2"/>
  <c r="A26" i="2"/>
  <c r="J25" i="2"/>
  <c r="F25" i="2"/>
  <c r="C25" i="2"/>
  <c r="C27" i="2" s="1"/>
  <c r="B25" i="2"/>
  <c r="M25" i="2" s="1"/>
  <c r="N25" i="2" s="1"/>
  <c r="I16" i="1" s="1"/>
  <c r="A25" i="2"/>
  <c r="M24" i="2"/>
  <c r="G24" i="2"/>
  <c r="F11" i="1" s="1"/>
  <c r="F24" i="2"/>
  <c r="F12" i="1" s="1"/>
  <c r="A24" i="2"/>
  <c r="R19" i="2"/>
  <c r="Q19" i="2"/>
  <c r="P19" i="2"/>
  <c r="L19" i="2"/>
  <c r="K19" i="2"/>
  <c r="J19" i="2"/>
  <c r="M19" i="2" s="1"/>
  <c r="S18" i="2"/>
  <c r="M18" i="2"/>
  <c r="S17" i="2"/>
  <c r="O17" i="2"/>
  <c r="M17" i="2"/>
  <c r="I17" i="2"/>
  <c r="S16" i="2"/>
  <c r="O16" i="2"/>
  <c r="M16" i="2"/>
  <c r="I16" i="2"/>
  <c r="S15" i="2"/>
  <c r="O15" i="2"/>
  <c r="M15" i="2"/>
  <c r="I15" i="2"/>
  <c r="S14" i="2"/>
  <c r="O26" i="2" s="1"/>
  <c r="L15" i="1" s="1"/>
  <c r="O14" i="2"/>
  <c r="M14" i="2"/>
  <c r="J26" i="2" s="1"/>
  <c r="I14" i="2"/>
  <c r="S13" i="2"/>
  <c r="O25" i="2" s="1"/>
  <c r="I15" i="1" s="1"/>
  <c r="O13" i="2"/>
  <c r="M13" i="2"/>
  <c r="I13" i="2"/>
  <c r="S12" i="2"/>
  <c r="O24" i="2" s="1"/>
  <c r="F15" i="1" s="1"/>
  <c r="O12" i="2"/>
  <c r="M12" i="2"/>
  <c r="J24" i="2" s="1"/>
  <c r="I12" i="2"/>
  <c r="R11" i="2"/>
  <c r="Q11" i="2"/>
  <c r="P11" i="2"/>
  <c r="B5" i="2"/>
  <c r="B4" i="2"/>
  <c r="B3" i="2"/>
  <c r="U16" i="1"/>
  <c r="R16" i="1"/>
  <c r="O16" i="1"/>
  <c r="U15" i="1"/>
  <c r="R15" i="1"/>
  <c r="O15" i="1"/>
  <c r="X14" i="1"/>
  <c r="X13" i="1"/>
  <c r="U12" i="1"/>
  <c r="R12" i="1"/>
  <c r="O12" i="1"/>
  <c r="I12" i="1"/>
  <c r="U11" i="1"/>
  <c r="R11" i="1"/>
  <c r="O11" i="1"/>
  <c r="S9" i="1"/>
  <c r="P9" i="1"/>
  <c r="M9" i="1"/>
  <c r="J9" i="1"/>
  <c r="G9" i="1"/>
  <c r="D9" i="1"/>
  <c r="N24" i="2" l="1"/>
  <c r="F16" i="1" s="1"/>
  <c r="J27" i="2"/>
  <c r="K25" i="2"/>
  <c r="AM32" i="3"/>
  <c r="K26" i="2"/>
  <c r="N26" i="2"/>
  <c r="L16" i="1" s="1"/>
  <c r="G27" i="2"/>
  <c r="X11" i="1" s="1"/>
  <c r="I24" i="2"/>
  <c r="I25" i="2"/>
  <c r="I26" i="2"/>
  <c r="I27" i="2"/>
  <c r="AM31" i="3"/>
  <c r="G25" i="2"/>
  <c r="I11" i="1" s="1"/>
  <c r="H27" i="2"/>
  <c r="AN31" i="3"/>
  <c r="S19" i="2"/>
  <c r="H25" i="2"/>
  <c r="AL34" i="3"/>
  <c r="H26" i="2"/>
  <c r="M27" i="2"/>
  <c r="AN32" i="3"/>
  <c r="H24" i="2"/>
  <c r="AM33" i="3" l="1"/>
  <c r="AN34" i="3"/>
  <c r="N27" i="2"/>
  <c r="X16" i="1" s="1"/>
  <c r="K27" i="2"/>
  <c r="K24" i="2"/>
  <c r="AM34" i="3"/>
  <c r="O27" i="2"/>
  <c r="X15" i="1" s="1"/>
</calcChain>
</file>

<file path=xl/sharedStrings.xml><?xml version="1.0" encoding="utf-8"?>
<sst xmlns="http://schemas.openxmlformats.org/spreadsheetml/2006/main" count="425" uniqueCount="287">
  <si>
    <t>GridPP Tier-2 Quarterly Report</t>
  </si>
  <si>
    <t>OK</t>
  </si>
  <si>
    <t>Tier-2</t>
  </si>
  <si>
    <t>Scotgrid</t>
  </si>
  <si>
    <t>ScotGrid</t>
  </si>
  <si>
    <t>Close to target</t>
  </si>
  <si>
    <t>Quarter</t>
  </si>
  <si>
    <t>Q117</t>
  </si>
  <si>
    <t>Not OK</t>
  </si>
  <si>
    <t>Reported by</t>
  </si>
  <si>
    <t>Gareth Roy</t>
  </si>
  <si>
    <t>Not yet able to be measured</t>
  </si>
  <si>
    <t>Suspended</t>
  </si>
  <si>
    <t>Current Site Status Data</t>
  </si>
  <si>
    <t>Site</t>
  </si>
  <si>
    <t>Service Nodes</t>
  </si>
  <si>
    <t>Metric no.</t>
  </si>
  <si>
    <t>Worker Nodes</t>
  </si>
  <si>
    <t>Local Network Connectivity</t>
  </si>
  <si>
    <t>Site Connectivity</t>
  </si>
  <si>
    <t>SRM</t>
  </si>
  <si>
    <t>Description</t>
  </si>
  <si>
    <t>Vos Supported</t>
  </si>
  <si>
    <t>Target</t>
  </si>
  <si>
    <t>Supported VOs</t>
  </si>
  <si>
    <t>alice</t>
  </si>
  <si>
    <t>atlas</t>
  </si>
  <si>
    <t>babar</t>
  </si>
  <si>
    <t>biomed</t>
  </si>
  <si>
    <t>calice</t>
  </si>
  <si>
    <t>camont</t>
  </si>
  <si>
    <t>cdf</t>
  </si>
  <si>
    <t>cedar</t>
  </si>
  <si>
    <t>cms</t>
  </si>
  <si>
    <t>dteam</t>
  </si>
  <si>
    <t>dzero</t>
  </si>
  <si>
    <t>epic</t>
  </si>
  <si>
    <t>enmr.eu</t>
  </si>
  <si>
    <t>euindia</t>
  </si>
  <si>
    <t>fusion</t>
  </si>
  <si>
    <t>geant4</t>
  </si>
  <si>
    <t>gridpp</t>
  </si>
  <si>
    <t>hone</t>
  </si>
  <si>
    <t>LZ</t>
  </si>
  <si>
    <t>lsst</t>
  </si>
  <si>
    <t>ilc</t>
  </si>
  <si>
    <t>lhcb</t>
  </si>
  <si>
    <t>mice</t>
  </si>
  <si>
    <t>magic</t>
  </si>
  <si>
    <t>minos</t>
  </si>
  <si>
    <t>na48</t>
  </si>
  <si>
    <t>ngs</t>
  </si>
  <si>
    <t>ops</t>
  </si>
  <si>
    <t>pheno</t>
  </si>
  <si>
    <t>planck</t>
  </si>
  <si>
    <t>ralpp</t>
  </si>
  <si>
    <t>sixt</t>
  </si>
  <si>
    <t>southgrid</t>
  </si>
  <si>
    <t>superb</t>
  </si>
  <si>
    <t>supernemo</t>
  </si>
  <si>
    <t>t2k</t>
  </si>
  <si>
    <t>totalep</t>
  </si>
  <si>
    <t>na62</t>
  </si>
  <si>
    <t>zeus</t>
  </si>
  <si>
    <t>Total</t>
  </si>
  <si>
    <t>DURHAM</t>
  </si>
  <si>
    <t>CPU hours (HEPSPEC06 )</t>
  </si>
  <si>
    <t>Wall clock hours (Normalised elapsed time * number Processors HS06 hours)</t>
  </si>
  <si>
    <t>EMI3</t>
  </si>
  <si>
    <t>4Gb/s</t>
  </si>
  <si>
    <t>DPM</t>
  </si>
  <si>
    <t>Overall</t>
  </si>
  <si>
    <t>Comments</t>
  </si>
  <si>
    <t>ECDF</t>
  </si>
  <si>
    <t>GLASGOW</t>
  </si>
  <si>
    <t>Q-2</t>
  </si>
  <si>
    <t>Q-1</t>
  </si>
  <si>
    <t>Current</t>
  </si>
  <si>
    <t>10Gb/s</t>
  </si>
  <si>
    <t>.x.1</t>
  </si>
  <si>
    <t>% of promised (by that time) disk available to GridPP</t>
  </si>
  <si>
    <t xml:space="preserve"> atlas</t>
  </si>
  <si>
    <t xml:space="preserve"> biomed</t>
  </si>
  <si>
    <t xml:space="preserve"> camont</t>
  </si>
  <si>
    <t xml:space="preserve"> cdf</t>
  </si>
  <si>
    <t xml:space="preserve"> cms</t>
  </si>
  <si>
    <t>compchem</t>
  </si>
  <si>
    <t>dames.org.uk</t>
  </si>
  <si>
    <t xml:space="preserve"> dteam</t>
  </si>
  <si>
    <t>enroller.org.uk</t>
  </si>
  <si>
    <t xml:space="preserve"> gridpp</t>
  </si>
  <si>
    <t xml:space="preserve"> hone</t>
  </si>
  <si>
    <t xml:space="preserve"> ilc</t>
  </si>
  <si>
    <t>ildg</t>
  </si>
  <si>
    <t xml:space="preserve"> lhcb</t>
  </si>
  <si>
    <t xml:space="preserve"> mice</t>
  </si>
  <si>
    <t xml:space="preserve"> monitoring.ngs.ac.uk</t>
  </si>
  <si>
    <t xml:space="preserve"> ngs.ac.uk</t>
  </si>
  <si>
    <t xml:space="preserve"> ops</t>
  </si>
  <si>
    <t xml:space="preserve"> pheno</t>
  </si>
  <si>
    <t xml:space="preserve"> planck</t>
  </si>
  <si>
    <t xml:space="preserve"> sixt</t>
  </si>
  <si>
    <t xml:space="preserve"> supernemo.vo.eu-egee.org</t>
  </si>
  <si>
    <t xml:space="preserve"> totalep</t>
  </si>
  <si>
    <t xml:space="preserve"> ukqcd.vo.gridpp.ac.uk</t>
  </si>
  <si>
    <t xml:space="preserve"> vo.nanocmos.ac.uk</t>
  </si>
  <si>
    <t xml:space="preserve"> vo.optics.ac.uk</t>
  </si>
  <si>
    <t xml:space="preserve"> vo.panda.gsi.de</t>
  </si>
  <si>
    <t xml:space="preserve"> vo.scotgrid.ac.uk</t>
  </si>
  <si>
    <t xml:space="preserve"> vo.ssp.ac.uk</t>
  </si>
  <si>
    <t xml:space="preserve"> zeus</t>
  </si>
  <si>
    <t xml:space="preserve"> any VO</t>
  </si>
  <si>
    <t>total</t>
  </si>
  <si>
    <t>fraction used</t>
  </si>
  <si>
    <t>Site percentage non LHC</t>
  </si>
  <si>
    <t>Total CPU hrs</t>
  </si>
  <si>
    <t>.x.2</t>
  </si>
  <si>
    <t>% of promised (by that time) CPU available</t>
  </si>
  <si>
    <t>Current Resources Available</t>
  </si>
  <si>
    <t>Total available to GridPP</t>
  </si>
  <si>
    <t>.x.3</t>
  </si>
  <si>
    <t>Average NAGIOS (SLL page) availability performance over the last quarter</t>
  </si>
  <si>
    <t>95% averaged over sites in Tier-2</t>
  </si>
  <si>
    <t>Promised (GridPP MoU 2016)</t>
  </si>
  <si>
    <t>CPU calculations</t>
  </si>
  <si>
    <t xml:space="preserve">Glasgow low availabilty due to power cut leading to issues with cooling and corrupt DPM database </t>
  </si>
  <si>
    <t>.x.4</t>
  </si>
  <si>
    <t>Average NAGIOS (SLL page) reliability performance over the last quarter</t>
  </si>
  <si>
    <t xml:space="preserve">Glasgow low reliabilitydue to power cut leading to issues with cooling and corrupt DPM database </t>
  </si>
  <si>
    <t>.x.7</t>
  </si>
  <si>
    <t>Approx. CPU utilisation (wall clock time)</t>
  </si>
  <si>
    <t>HEPSPEC06</t>
  </si>
  <si>
    <t>Storage (TB)</t>
  </si>
  <si>
    <t>CPU (HS06)</t>
  </si>
  <si>
    <t>% of MoU CPU</t>
  </si>
  <si>
    <t>% of MoU Disk</t>
  </si>
  <si>
    <t>% CPU of Tier-2</t>
  </si>
  <si>
    <t>% Storage of Tier-2</t>
  </si>
  <si>
    <t>HS06 CPU hours from accounting</t>
  </si>
  <si>
    <t>% of T2 CPU hours provided for the quarter</t>
  </si>
  <si>
    <t>No of hours per quarter approx</t>
  </si>
  <si>
    <t>Multiplied by HS06 at site</t>
  </si>
  <si>
    <t>Utilisation of site CPU hours</t>
  </si>
  <si>
    <t>Utilisation of site Wall clock hours</t>
  </si>
  <si>
    <t>.x.8</t>
  </si>
  <si>
    <t xml:space="preserve">Approx. CPU utilisation (CPU time) </t>
  </si>
  <si>
    <t>Availablity and Reliability figures reduced for ECDF due to problems with ARGO monitoring probes, see https://ggus.eu/?mode=ticket_info&amp;ticket_id=126349</t>
  </si>
  <si>
    <t>.x.3/.4</t>
  </si>
  <si>
    <t>http://argo.egi.eu/lavoisier/site_reports?accept=html</t>
  </si>
  <si>
    <t>Totals</t>
  </si>
  <si>
    <t xml:space="preserve">Please check the figures in the Yellow </t>
  </si>
  <si>
    <t>MoU figures taken from 2016 spreadsheet</t>
  </si>
  <si>
    <t>Q1</t>
  </si>
  <si>
    <t>2160/2184 (if leap year)</t>
  </si>
  <si>
    <t>Q2</t>
  </si>
  <si>
    <t>Rebus</t>
  </si>
  <si>
    <t>Read the SI2K from gstat</t>
  </si>
  <si>
    <t>Q3</t>
  </si>
  <si>
    <t>cpu cores</t>
  </si>
  <si>
    <t>HS06</t>
  </si>
  <si>
    <t>TB</t>
  </si>
  <si>
    <t>SI2K</t>
  </si>
  <si>
    <t>Q4</t>
  </si>
  <si>
    <t>Colour coding is green for within 10% and orange within 20%</t>
  </si>
  <si>
    <t>Gstat currently shows KSI2k so this is converted to HS06 above</t>
  </si>
  <si>
    <t>Effort (FTE)</t>
  </si>
  <si>
    <t>GridPP Funded</t>
  </si>
  <si>
    <t>GridPP Quarterly Report</t>
  </si>
  <si>
    <t>Unfunded</t>
  </si>
  <si>
    <t>Area</t>
  </si>
  <si>
    <t>Name</t>
  </si>
  <si>
    <t>Month 1</t>
  </si>
  <si>
    <t>Month 2</t>
  </si>
  <si>
    <t>Month 3</t>
  </si>
  <si>
    <t>Durham</t>
  </si>
  <si>
    <t>Oliver Smith</t>
  </si>
  <si>
    <t>Progress over last Quarter</t>
  </si>
  <si>
    <t>Site/area</t>
  </si>
  <si>
    <t>Successes</t>
  </si>
  <si>
    <t>Adam Boutcher</t>
  </si>
  <si>
    <t>Edinburgh</t>
  </si>
  <si>
    <t>A Washbrook</t>
  </si>
  <si>
    <t>Problems/Issues</t>
  </si>
  <si>
    <t>Procuement of new hardware.
Installation of new Disk Server (available via DPM).
Delivery of new nodes, awiating to be installed.
A test environment for Docker/MESOS has been setup and currently in development in an aim to provide WN containers.
Initial testing of xRootD</t>
  </si>
  <si>
    <t>M. Ebert</t>
  </si>
  <si>
    <t>R. Currie</t>
  </si>
  <si>
    <t>ECDF Systems Team</t>
  </si>
  <si>
    <t>Glasgow</t>
  </si>
  <si>
    <t>D Crooks</t>
  </si>
  <si>
    <t>S Skipsey</t>
  </si>
  <si>
    <t>G Roy</t>
  </si>
  <si>
    <t xml:space="preserve">Univeristy lost core routing which disconnected the cluster from the internet (12 hours).
There is a capacity issue on the internet connection for the cluster which is causing bandwidth to drop away; this is being investigated.
An upgrade to SLURM has caused some instabilities which caused a short period (4 hours) of downtime initiailly although this has now been mitigated; possible issue with SSSD and enumeration although we're investigating this further.
A failure on a virtual host caused SLURM to lock up for a couple of hours over a weekend.
</t>
  </si>
  <si>
    <t xml:space="preserve">Coordination of Fed Xrootd service and pilot studies at other ScotGrid sites, Upgrade of our production DPM, Deployment of new test DPM for WLCG readiness effort </t>
  </si>
  <si>
    <t xml:space="preserve">Two lengthy outages in January due to problems with cluster storage. This has since been stable. </t>
  </si>
  <si>
    <t>G. Stewart</t>
  </si>
  <si>
    <t>Glasgow/NA62</t>
  </si>
  <si>
    <t>D. Protopopescu</t>
  </si>
  <si>
    <t>Procurement and delivery complete of Tranche Hardware
Works completed to improve power and resiliency within server rooms</t>
  </si>
  <si>
    <t>Power cut lead to reduced availabilty this quarter</t>
  </si>
  <si>
    <t>EGI Funded Posts (FTE)</t>
  </si>
  <si>
    <t>EGI Funded</t>
  </si>
  <si>
    <t xml:space="preserve"> </t>
  </si>
  <si>
    <t>Note:To get multiple lines per box use Alt-Return</t>
  </si>
  <si>
    <t>General Risks</t>
  </si>
  <si>
    <t>Risk</t>
  </si>
  <si>
    <t>Mitigating Action</t>
  </si>
  <si>
    <t>Staff loss. Loss of expertise.</t>
  </si>
  <si>
    <t xml:space="preserve">Documentation for each site, including install and maintenance methods. </t>
  </si>
  <si>
    <t>Institute or area specific risks</t>
  </si>
  <si>
    <t>ECDF: Use of RDF disk in production environment means we are risk of outages as part of external maintanence</t>
  </si>
  <si>
    <t>Working with RDF team to minsimise outages to at least once per quarter</t>
  </si>
  <si>
    <t>Glasgow: Air Condition/power issues leading to damaged equipment</t>
  </si>
  <si>
    <t>Working with E&amp;B to supply new data facility, now scheduled for Aug 2017</t>
  </si>
  <si>
    <t>Durham: DISK! Our local VO home space disk server has chewed up and spat out a couple of disks meaning it was showing some performance issues; along with said server deciding to RAID scrub while it was undergoing a ZFS resilver.</t>
  </si>
  <si>
    <t>Asked the server to play nicely as well as giving it nice shiney new disks and disabling RAID verify/scrub for the (single disk) arrays. There was no noticable impact on the cluster.</t>
  </si>
  <si>
    <t>Objectives and Deliverables for Last Quarter</t>
  </si>
  <si>
    <t>Objective/Deliverable</t>
  </si>
  <si>
    <t>Due Date</t>
  </si>
  <si>
    <t>Metric/Output</t>
  </si>
  <si>
    <t>Glasgow: Begin investigation of Bro IDS as part of SOC WG</t>
  </si>
  <si>
    <t>Complete and reported on at ISGC</t>
  </si>
  <si>
    <t>Glasgow: Deploy VM MISP instance as part of SOC WG</t>
  </si>
  <si>
    <t>Glasgow: Investigate test deployment of pakiti for UK NGI Security Team</t>
  </si>
  <si>
    <t>Investigation has begun, ongoing</t>
  </si>
  <si>
    <t xml:space="preserve">ECDF: Investigate use of Ansible for automated configuration of MW </t>
  </si>
  <si>
    <t xml:space="preserve">Evaluation complete, now deploying Ainsible across the site </t>
  </si>
  <si>
    <t xml:space="preserve">ECDF: Openstack migration </t>
  </si>
  <si>
    <t>Stalled. Loss of Marcus meant we refocused on storage development. Aim to deploy over next quarter</t>
  </si>
  <si>
    <t>ECDF: MISP content sharing</t>
  </si>
  <si>
    <t>No progress, work moved to this quarter</t>
  </si>
  <si>
    <t>ECDF: Moving production DPM to new Hypervisor machine</t>
  </si>
  <si>
    <t>Done</t>
  </si>
  <si>
    <t>ECDF: Standalone Xrootd instance</t>
  </si>
  <si>
    <t>ECDF: New Test DPM instance</t>
  </si>
  <si>
    <t>Durham: Continue with Openstack production installation, move backend grid service as initial test and trial openstack nodes</t>
  </si>
  <si>
    <t>Openstack was setup and tested although the complexity and instability was too much of a significant problem to continue trialing the platform at this time.</t>
  </si>
  <si>
    <t>Durham: Finish procurement of additional nodes and disk, and install.</t>
  </si>
  <si>
    <t>Completed</t>
  </si>
  <si>
    <t>Objectives and Deliverables for Next Quarter</t>
  </si>
  <si>
    <t>Glasgow: Continue deployment of pakiti for UK NGI Security Team</t>
  </si>
  <si>
    <t>Reporting at Security Team meeting</t>
  </si>
  <si>
    <t>Glasgow: Deploy internal CA</t>
  </si>
  <si>
    <t>Reporting at T2 Technical meeting</t>
  </si>
  <si>
    <t>Glasgow: Deploy internal elasticsearch cluster</t>
  </si>
  <si>
    <t>Durham: Trial Docker/Containers</t>
  </si>
  <si>
    <t>Durham: Install new nodes</t>
  </si>
  <si>
    <t xml:space="preserve">There will be more nodes available. Reporting at T2 Technical meeting                                </t>
  </si>
  <si>
    <t xml:space="preserve">ECDF: Singularity evaluation on Eddie3 and Tier-2 HPC </t>
  </si>
  <si>
    <t>EVAL Notes</t>
  </si>
  <si>
    <t>Publications</t>
  </si>
  <si>
    <t xml:space="preserve"> Date</t>
  </si>
  <si>
    <t>Notes</t>
  </si>
  <si>
    <t>Collaborations</t>
  </si>
  <si>
    <t>LSST</t>
  </si>
  <si>
    <t>Ongoing</t>
  </si>
  <si>
    <t>Marcus Ebert (and replacement) 50% LUSC DAC Team.</t>
  </si>
  <si>
    <t>HyperK</t>
  </si>
  <si>
    <t>ECDF aiding in moving workloads to the Grid.</t>
  </si>
  <si>
    <t>Further Funding (eg external grants)</t>
  </si>
  <si>
    <t>N/A</t>
  </si>
  <si>
    <t>Destination of ex staff and recruitment issues</t>
  </si>
  <si>
    <t>Marcus Ebert</t>
  </si>
  <si>
    <t>University of Victoria (Canada)</t>
  </si>
  <si>
    <t>Dissemination events</t>
  </si>
  <si>
    <t>ISGC, "WLCG Security Operations Centres Working Group"</t>
  </si>
  <si>
    <t>David Crooks</t>
  </si>
  <si>
    <t>Ran ATLAS Code Review Shift Tutorial, CERN</t>
  </si>
  <si>
    <t>Andrew Washbrook</t>
  </si>
  <si>
    <t>ATLAS Software Quality presentation, CERN</t>
  </si>
  <si>
    <t>Intellectual Property</t>
  </si>
  <si>
    <t>Spin out companies</t>
  </si>
  <si>
    <t>Roles held on committees and boards</t>
  </si>
  <si>
    <t>WLCG Traceability &amp; Isolation WG</t>
  </si>
  <si>
    <t>Present</t>
  </si>
  <si>
    <t>SOC Working Group</t>
  </si>
  <si>
    <t>co-lead by David Crooks</t>
  </si>
  <si>
    <t>EGI Software Vulnerability Group</t>
  </si>
  <si>
    <t>UK NGI Security Team</t>
  </si>
  <si>
    <t>UK Members of DPM Collaboration</t>
  </si>
  <si>
    <t xml:space="preserve">UK Data Storage (S. Skipsey) </t>
  </si>
  <si>
    <t>HTTP Deployment Working Group</t>
  </si>
  <si>
    <t xml:space="preserve"> S. Skipsey </t>
  </si>
  <si>
    <t>Member of Tier-2 Evolution Working Group</t>
  </si>
  <si>
    <t>S.Skipsey</t>
  </si>
  <si>
    <t xml:space="preserve"> ATLAS Software Quality Coordinator</t>
  </si>
  <si>
    <t>Other outputs and Knowledge</t>
  </si>
  <si>
    <t>efficiency?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</si>
</sst>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_-* #,##0_-;\-* #,##0_-;_-* &quot;-&quot;??_-;_-@"/>
    <numFmt numFmtId="166" formatCode="0.0"/>
    <numFmt numFmtId="167" formatCode="d/m/yyyy"/>
  </numFmts>
  <fonts count="12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D4"/>
      <name val="Arial"/>
      <family val="2"/>
    </font>
    <font>
      <sz val="10"/>
      <color rgb="FFDD0806"/>
      <name val="Arial"/>
      <family val="2"/>
    </font>
    <font>
      <sz val="10"/>
      <color rgb="FF000090"/>
      <name val="Arial"/>
      <family val="2"/>
    </font>
    <font>
      <b/>
      <sz val="10"/>
      <color rgb="FF0000D4"/>
      <name val="Arial"/>
      <family val="2"/>
    </font>
    <font>
      <b/>
      <sz val="10"/>
      <color rgb="FF000000"/>
      <name val="Arial"/>
      <family val="2"/>
    </font>
    <font>
      <u/>
      <sz val="10"/>
      <color rgb="FF0000D4"/>
      <name val="Arial"/>
      <family val="2"/>
    </font>
    <font>
      <u/>
      <sz val="10"/>
      <color rgb="FF0000D4"/>
      <name val="Arial"/>
      <family val="2"/>
    </font>
    <font>
      <sz val="20"/>
      <color rgb="FFDD080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1FB714"/>
        <bgColor rgb="FF1FB714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9900"/>
      </patternFill>
    </fill>
    <fill>
      <patternFill patternType="solid">
        <fgColor rgb="FFDD0806"/>
        <bgColor rgb="FFDD0806"/>
      </patternFill>
    </fill>
    <fill>
      <patternFill patternType="solid">
        <fgColor rgb="FFCC99FF"/>
        <bgColor rgb="FFCC99FF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79646"/>
        <bgColor rgb="FFF79646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</fills>
  <borders count="8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8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/>
    <xf numFmtId="0" fontId="1" fillId="2" borderId="2" xfId="0" applyFont="1" applyFill="1" applyBorder="1"/>
    <xf numFmtId="0" fontId="1" fillId="3" borderId="1" xfId="0" applyFont="1" applyFill="1" applyBorder="1"/>
    <xf numFmtId="0" fontId="2" fillId="4" borderId="7" xfId="0" applyFont="1" applyFill="1" applyBorder="1"/>
    <xf numFmtId="0" fontId="4" fillId="0" borderId="8" xfId="0" applyFont="1" applyBorder="1"/>
    <xf numFmtId="0" fontId="2" fillId="4" borderId="1" xfId="0" applyFont="1" applyFill="1" applyBorder="1"/>
    <xf numFmtId="0" fontId="1" fillId="5" borderId="9" xfId="0" applyFont="1" applyFill="1" applyBorder="1"/>
    <xf numFmtId="0" fontId="4" fillId="0" borderId="8" xfId="0" applyFont="1" applyBorder="1" applyAlignment="1"/>
    <xf numFmtId="0" fontId="1" fillId="6" borderId="7" xfId="0" applyFont="1" applyFill="1" applyBorder="1"/>
    <xf numFmtId="0" fontId="2" fillId="4" borderId="18" xfId="0" applyFont="1" applyFill="1" applyBorder="1"/>
    <xf numFmtId="0" fontId="5" fillId="0" borderId="0" xfId="0" applyFont="1"/>
    <xf numFmtId="0" fontId="4" fillId="0" borderId="19" xfId="0" applyFont="1" applyBorder="1"/>
    <xf numFmtId="0" fontId="1" fillId="7" borderId="7" xfId="0" applyFont="1" applyFill="1" applyBorder="1"/>
    <xf numFmtId="0" fontId="1" fillId="8" borderId="22" xfId="0" applyFont="1" applyFill="1" applyBorder="1"/>
    <xf numFmtId="0" fontId="6" fillId="0" borderId="0" xfId="0" applyFont="1"/>
    <xf numFmtId="0" fontId="2" fillId="0" borderId="0" xfId="0" applyFont="1"/>
    <xf numFmtId="0" fontId="2" fillId="4" borderId="24" xfId="0" applyFont="1" applyFill="1" applyBorder="1" applyAlignment="1">
      <alignment wrapText="1"/>
    </xf>
    <xf numFmtId="0" fontId="2" fillId="4" borderId="26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2" borderId="24" xfId="0" applyFont="1" applyFill="1" applyBorder="1"/>
    <xf numFmtId="0" fontId="7" fillId="2" borderId="29" xfId="0" applyFont="1" applyFill="1" applyBorder="1"/>
    <xf numFmtId="0" fontId="7" fillId="2" borderId="27" xfId="0" applyFont="1" applyFill="1" applyBorder="1"/>
    <xf numFmtId="0" fontId="2" fillId="4" borderId="32" xfId="0" applyFont="1" applyFill="1" applyBorder="1" applyAlignment="1">
      <alignment horizontal="center" wrapText="1"/>
    </xf>
    <xf numFmtId="0" fontId="2" fillId="0" borderId="36" xfId="0" applyFont="1" applyBorder="1"/>
    <xf numFmtId="0" fontId="4" fillId="0" borderId="7" xfId="0" applyFont="1" applyBorder="1"/>
    <xf numFmtId="17" fontId="1" fillId="0" borderId="0" xfId="0" applyNumberFormat="1" applyFont="1"/>
    <xf numFmtId="0" fontId="4" fillId="0" borderId="38" xfId="0" applyFont="1" applyBorder="1"/>
    <xf numFmtId="0" fontId="7" fillId="0" borderId="7" xfId="0" applyFont="1" applyBorder="1"/>
    <xf numFmtId="0" fontId="4" fillId="0" borderId="14" xfId="0" applyFont="1" applyBorder="1"/>
    <xf numFmtId="0" fontId="2" fillId="9" borderId="39" xfId="0" applyFont="1" applyFill="1" applyBorder="1" applyAlignment="1">
      <alignment wrapText="1"/>
    </xf>
    <xf numFmtId="17" fontId="7" fillId="4" borderId="38" xfId="0" applyNumberFormat="1" applyFont="1" applyFill="1" applyBorder="1" applyAlignment="1">
      <alignment horizontal="center" wrapText="1"/>
    </xf>
    <xf numFmtId="0" fontId="2" fillId="0" borderId="41" xfId="0" applyFont="1" applyBorder="1"/>
    <xf numFmtId="17" fontId="2" fillId="9" borderId="38" xfId="0" applyNumberFormat="1" applyFont="1" applyFill="1" applyBorder="1"/>
    <xf numFmtId="0" fontId="2" fillId="9" borderId="39" xfId="0" applyFont="1" applyFill="1" applyBorder="1"/>
    <xf numFmtId="17" fontId="7" fillId="4" borderId="38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9" borderId="38" xfId="0" applyFont="1" applyFill="1" applyBorder="1"/>
    <xf numFmtId="0" fontId="2" fillId="0" borderId="43" xfId="0" applyFont="1" applyBorder="1"/>
    <xf numFmtId="0" fontId="2" fillId="9" borderId="44" xfId="0" applyFont="1" applyFill="1" applyBorder="1"/>
    <xf numFmtId="3" fontId="8" fillId="0" borderId="0" xfId="0" applyNumberFormat="1" applyFont="1" applyAlignment="1"/>
    <xf numFmtId="0" fontId="1" fillId="0" borderId="45" xfId="0" applyFont="1" applyBorder="1"/>
    <xf numFmtId="3" fontId="2" fillId="0" borderId="0" xfId="0" applyNumberFormat="1" applyFont="1" applyAlignment="1">
      <alignment horizontal="right" wrapText="1"/>
    </xf>
    <xf numFmtId="0" fontId="4" fillId="0" borderId="18" xfId="0" applyFont="1" applyBorder="1"/>
    <xf numFmtId="0" fontId="4" fillId="0" borderId="44" xfId="0" applyFont="1" applyBorder="1"/>
    <xf numFmtId="164" fontId="2" fillId="4" borderId="7" xfId="0" applyNumberFormat="1" applyFont="1" applyFill="1" applyBorder="1" applyAlignment="1">
      <alignment wrapText="1"/>
    </xf>
    <xf numFmtId="0" fontId="4" fillId="0" borderId="20" xfId="0" applyFont="1" applyBorder="1"/>
    <xf numFmtId="3" fontId="1" fillId="9" borderId="38" xfId="0" applyNumberFormat="1" applyFont="1" applyFill="1" applyBorder="1"/>
    <xf numFmtId="0" fontId="2" fillId="0" borderId="45" xfId="0" applyFont="1" applyBorder="1"/>
    <xf numFmtId="165" fontId="8" fillId="0" borderId="0" xfId="0" applyNumberFormat="1" applyFont="1" applyAlignment="1"/>
    <xf numFmtId="0" fontId="1" fillId="0" borderId="38" xfId="0" applyFont="1" applyBorder="1" applyAlignment="1">
      <alignment wrapText="1"/>
    </xf>
    <xf numFmtId="0" fontId="7" fillId="0" borderId="18" xfId="0" applyFont="1" applyBorder="1"/>
    <xf numFmtId="9" fontId="1" fillId="0" borderId="46" xfId="0" applyNumberFormat="1" applyFont="1" applyBorder="1" applyAlignment="1">
      <alignment horizontal="left" wrapText="1"/>
    </xf>
    <xf numFmtId="0" fontId="2" fillId="9" borderId="47" xfId="0" applyFont="1" applyFill="1" applyBorder="1"/>
    <xf numFmtId="9" fontId="1" fillId="0" borderId="47" xfId="0" applyNumberFormat="1" applyFont="1" applyBorder="1" applyAlignment="1"/>
    <xf numFmtId="0" fontId="2" fillId="0" borderId="30" xfId="0" applyFont="1" applyBorder="1"/>
    <xf numFmtId="0" fontId="7" fillId="0" borderId="0" xfId="0" applyFont="1"/>
    <xf numFmtId="9" fontId="1" fillId="0" borderId="47" xfId="0" applyNumberFormat="1" applyFont="1" applyBorder="1"/>
    <xf numFmtId="0" fontId="2" fillId="0" borderId="48" xfId="0" applyFont="1" applyBorder="1"/>
    <xf numFmtId="9" fontId="1" fillId="0" borderId="38" xfId="0" applyNumberFormat="1" applyFont="1" applyBorder="1" applyAlignment="1"/>
    <xf numFmtId="0" fontId="4" fillId="0" borderId="0" xfId="0" applyFont="1"/>
    <xf numFmtId="9" fontId="1" fillId="0" borderId="38" xfId="0" applyNumberFormat="1" applyFont="1" applyBorder="1"/>
    <xf numFmtId="0" fontId="1" fillId="9" borderId="38" xfId="0" applyFont="1" applyFill="1" applyBorder="1"/>
    <xf numFmtId="0" fontId="7" fillId="2" borderId="27" xfId="0" applyFont="1" applyFill="1" applyBorder="1" applyAlignment="1"/>
    <xf numFmtId="1" fontId="1" fillId="9" borderId="38" xfId="0" applyNumberFormat="1" applyFont="1" applyFill="1" applyBorder="1"/>
    <xf numFmtId="0" fontId="2" fillId="2" borderId="33" xfId="0" applyFont="1" applyFill="1" applyBorder="1" applyAlignment="1">
      <alignment wrapText="1"/>
    </xf>
    <xf numFmtId="0" fontId="2" fillId="9" borderId="46" xfId="0" applyFont="1" applyFill="1" applyBorder="1"/>
    <xf numFmtId="0" fontId="1" fillId="0" borderId="2" xfId="0" applyFont="1" applyBorder="1"/>
    <xf numFmtId="1" fontId="2" fillId="0" borderId="49" xfId="0" applyNumberFormat="1" applyFont="1" applyBorder="1"/>
    <xf numFmtId="9" fontId="1" fillId="0" borderId="38" xfId="0" applyNumberFormat="1" applyFont="1" applyBorder="1" applyAlignment="1">
      <alignment horizontal="left" wrapText="1"/>
    </xf>
    <xf numFmtId="9" fontId="1" fillId="0" borderId="36" xfId="0" applyNumberFormat="1" applyFont="1" applyBorder="1"/>
    <xf numFmtId="165" fontId="1" fillId="9" borderId="38" xfId="0" applyNumberFormat="1" applyFont="1" applyFill="1" applyBorder="1"/>
    <xf numFmtId="0" fontId="4" fillId="0" borderId="7" xfId="0" applyFont="1" applyBorder="1" applyAlignment="1"/>
    <xf numFmtId="0" fontId="2" fillId="4" borderId="36" xfId="0" applyFont="1" applyFill="1" applyBorder="1" applyAlignment="1">
      <alignment wrapText="1"/>
    </xf>
    <xf numFmtId="0" fontId="1" fillId="0" borderId="8" xfId="0" applyFont="1" applyBorder="1"/>
    <xf numFmtId="0" fontId="4" fillId="0" borderId="38" xfId="0" applyFont="1" applyBorder="1" applyAlignment="1"/>
    <xf numFmtId="9" fontId="1" fillId="0" borderId="46" xfId="0" applyNumberFormat="1" applyFont="1" applyBorder="1"/>
    <xf numFmtId="9" fontId="1" fillId="0" borderId="46" xfId="0" applyNumberFormat="1" applyFont="1" applyBorder="1" applyAlignment="1"/>
    <xf numFmtId="0" fontId="1" fillId="0" borderId="8" xfId="0" applyFont="1" applyBorder="1" applyAlignment="1">
      <alignment wrapText="1"/>
    </xf>
    <xf numFmtId="1" fontId="2" fillId="0" borderId="36" xfId="0" applyNumberFormat="1" applyFont="1" applyBorder="1"/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2" fillId="9" borderId="51" xfId="0" applyFont="1" applyFill="1" applyBorder="1"/>
    <xf numFmtId="166" fontId="1" fillId="10" borderId="38" xfId="0" applyNumberFormat="1" applyFont="1" applyFill="1" applyBorder="1"/>
    <xf numFmtId="166" fontId="1" fillId="10" borderId="38" xfId="0" applyNumberFormat="1" applyFont="1" applyFill="1" applyBorder="1" applyAlignment="1"/>
    <xf numFmtId="166" fontId="1" fillId="11" borderId="38" xfId="0" applyNumberFormat="1" applyFont="1" applyFill="1" applyBorder="1"/>
    <xf numFmtId="166" fontId="4" fillId="11" borderId="10" xfId="0" applyNumberFormat="1" applyFont="1" applyFill="1" applyBorder="1"/>
    <xf numFmtId="0" fontId="1" fillId="0" borderId="8" xfId="0" applyFont="1" applyBorder="1" applyAlignment="1">
      <alignment vertical="center" wrapText="1"/>
    </xf>
    <xf numFmtId="10" fontId="1" fillId="0" borderId="38" xfId="0" applyNumberFormat="1" applyFont="1" applyBorder="1"/>
    <xf numFmtId="0" fontId="1" fillId="0" borderId="0" xfId="0" applyFont="1" applyAlignment="1"/>
    <xf numFmtId="10" fontId="1" fillId="9" borderId="38" xfId="0" applyNumberFormat="1" applyFont="1" applyFill="1" applyBorder="1"/>
    <xf numFmtId="0" fontId="1" fillId="0" borderId="0" xfId="0" applyFont="1"/>
    <xf numFmtId="0" fontId="9" fillId="0" borderId="0" xfId="0" applyFont="1" applyAlignment="1"/>
    <xf numFmtId="0" fontId="1" fillId="9" borderId="38" xfId="0" applyFont="1" applyFill="1" applyBorder="1" applyAlignment="1"/>
    <xf numFmtId="166" fontId="4" fillId="11" borderId="52" xfId="0" applyNumberFormat="1" applyFont="1" applyFill="1" applyBorder="1"/>
    <xf numFmtId="166" fontId="4" fillId="11" borderId="53" xfId="0" applyNumberFormat="1" applyFont="1" applyFill="1" applyBorder="1"/>
    <xf numFmtId="0" fontId="2" fillId="9" borderId="10" xfId="0" applyFont="1" applyFill="1" applyBorder="1"/>
    <xf numFmtId="166" fontId="4" fillId="11" borderId="16" xfId="0" applyNumberFormat="1" applyFont="1" applyFill="1" applyBorder="1"/>
    <xf numFmtId="166" fontId="4" fillId="11" borderId="14" xfId="0" applyNumberFormat="1" applyFont="1" applyFill="1" applyBorder="1"/>
    <xf numFmtId="0" fontId="10" fillId="0" borderId="0" xfId="0" applyFont="1"/>
    <xf numFmtId="0" fontId="2" fillId="9" borderId="45" xfId="0" applyFont="1" applyFill="1" applyBorder="1"/>
    <xf numFmtId="166" fontId="4" fillId="0" borderId="1" xfId="0" applyNumberFormat="1" applyFont="1" applyBorder="1"/>
    <xf numFmtId="166" fontId="1" fillId="0" borderId="1" xfId="0" applyNumberFormat="1" applyFont="1" applyBorder="1"/>
    <xf numFmtId="1" fontId="1" fillId="9" borderId="18" xfId="0" applyNumberFormat="1" applyFont="1" applyFill="1" applyBorder="1"/>
    <xf numFmtId="166" fontId="1" fillId="9" borderId="54" xfId="0" applyNumberFormat="1" applyFont="1" applyFill="1" applyBorder="1"/>
    <xf numFmtId="0" fontId="1" fillId="10" borderId="0" xfId="0" applyFont="1" applyFill="1" applyBorder="1"/>
    <xf numFmtId="0" fontId="1" fillId="11" borderId="0" xfId="0" applyFont="1" applyFill="1" applyBorder="1"/>
    <xf numFmtId="0" fontId="1" fillId="0" borderId="38" xfId="0" applyFont="1" applyBorder="1"/>
    <xf numFmtId="0" fontId="1" fillId="0" borderId="3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" fontId="4" fillId="12" borderId="1" xfId="0" applyNumberFormat="1" applyFont="1" applyFill="1" applyBorder="1"/>
    <xf numFmtId="0" fontId="4" fillId="12" borderId="1" xfId="0" applyFont="1" applyFill="1" applyBorder="1" applyAlignment="1"/>
    <xf numFmtId="3" fontId="1" fillId="0" borderId="0" xfId="0" applyNumberFormat="1" applyFont="1"/>
    <xf numFmtId="0" fontId="4" fillId="12" borderId="1" xfId="0" applyFont="1" applyFill="1" applyBorder="1"/>
    <xf numFmtId="0" fontId="4" fillId="0" borderId="43" xfId="0" applyFont="1" applyBorder="1"/>
    <xf numFmtId="0" fontId="4" fillId="0" borderId="1" xfId="0" applyFont="1" applyBorder="1"/>
    <xf numFmtId="0" fontId="11" fillId="0" borderId="0" xfId="0" applyFont="1"/>
    <xf numFmtId="0" fontId="1" fillId="0" borderId="19" xfId="0" applyFont="1" applyBorder="1"/>
    <xf numFmtId="0" fontId="2" fillId="4" borderId="30" xfId="0" applyFont="1" applyFill="1" applyBorder="1" applyAlignment="1">
      <alignment wrapText="1"/>
    </xf>
    <xf numFmtId="0" fontId="2" fillId="4" borderId="33" xfId="0" applyFont="1" applyFill="1" applyBorder="1" applyAlignment="1">
      <alignment wrapText="1"/>
    </xf>
    <xf numFmtId="0" fontId="2" fillId="2" borderId="48" xfId="0" applyFont="1" applyFill="1" applyBorder="1"/>
    <xf numFmtId="0" fontId="1" fillId="2" borderId="55" xfId="0" applyFont="1" applyFill="1" applyBorder="1"/>
    <xf numFmtId="0" fontId="2" fillId="4" borderId="56" xfId="0" applyFont="1" applyFill="1" applyBorder="1"/>
    <xf numFmtId="0" fontId="2" fillId="4" borderId="3" xfId="0" applyFont="1" applyFill="1" applyBorder="1" applyAlignment="1">
      <alignment wrapText="1"/>
    </xf>
    <xf numFmtId="0" fontId="2" fillId="4" borderId="29" xfId="0" applyFont="1" applyFill="1" applyBorder="1" applyAlignment="1">
      <alignment horizontal="center" wrapText="1"/>
    </xf>
    <xf numFmtId="0" fontId="1" fillId="0" borderId="57" xfId="0" applyFont="1" applyBorder="1"/>
    <xf numFmtId="0" fontId="2" fillId="4" borderId="6" xfId="0" applyFont="1" applyFill="1" applyBorder="1" applyAlignment="1">
      <alignment horizontal="center" wrapText="1"/>
    </xf>
    <xf numFmtId="0" fontId="2" fillId="0" borderId="58" xfId="0" applyFont="1" applyBorder="1"/>
    <xf numFmtId="2" fontId="0" fillId="0" borderId="3" xfId="0" applyNumberFormat="1" applyFont="1" applyBorder="1"/>
    <xf numFmtId="2" fontId="0" fillId="0" borderId="4" xfId="0" applyNumberFormat="1" applyFont="1" applyBorder="1"/>
    <xf numFmtId="2" fontId="1" fillId="0" borderId="4" xfId="0" applyNumberFormat="1" applyFont="1" applyBorder="1"/>
    <xf numFmtId="0" fontId="2" fillId="2" borderId="59" xfId="0" applyFont="1" applyFill="1" applyBorder="1" applyAlignment="1">
      <alignment wrapText="1"/>
    </xf>
    <xf numFmtId="2" fontId="1" fillId="0" borderId="6" xfId="0" applyNumberFormat="1" applyFont="1" applyBorder="1"/>
    <xf numFmtId="0" fontId="2" fillId="0" borderId="41" xfId="0" applyFont="1" applyBorder="1" applyAlignment="1"/>
    <xf numFmtId="0" fontId="2" fillId="0" borderId="58" xfId="0" applyFont="1" applyBorder="1" applyAlignment="1"/>
    <xf numFmtId="2" fontId="1" fillId="0" borderId="9" xfId="0" applyNumberFormat="1" applyFont="1" applyBorder="1" applyAlignment="1"/>
    <xf numFmtId="2" fontId="1" fillId="0" borderId="0" xfId="0" applyNumberFormat="1" applyFont="1" applyAlignment="1"/>
    <xf numFmtId="2" fontId="1" fillId="0" borderId="11" xfId="0" applyNumberFormat="1" applyFont="1" applyBorder="1" applyAlignment="1"/>
    <xf numFmtId="2" fontId="1" fillId="0" borderId="9" xfId="0" applyNumberFormat="1" applyFont="1" applyBorder="1"/>
    <xf numFmtId="2" fontId="1" fillId="0" borderId="0" xfId="0" applyNumberFormat="1" applyFont="1"/>
    <xf numFmtId="0" fontId="2" fillId="0" borderId="7" xfId="0" applyFont="1" applyBorder="1" applyAlignment="1">
      <alignment vertical="center"/>
    </xf>
    <xf numFmtId="2" fontId="1" fillId="0" borderId="11" xfId="0" applyNumberFormat="1" applyFont="1" applyBorder="1"/>
    <xf numFmtId="0" fontId="2" fillId="0" borderId="9" xfId="0" applyFont="1" applyBorder="1"/>
    <xf numFmtId="0" fontId="2" fillId="13" borderId="62" xfId="0" applyFont="1" applyFill="1" applyBorder="1"/>
    <xf numFmtId="0" fontId="2" fillId="13" borderId="63" xfId="0" applyFont="1" applyFill="1" applyBorder="1"/>
    <xf numFmtId="0" fontId="2" fillId="0" borderId="18" xfId="0" applyFont="1" applyBorder="1" applyAlignment="1">
      <alignment vertical="center"/>
    </xf>
    <xf numFmtId="2" fontId="1" fillId="0" borderId="22" xfId="0" applyNumberFormat="1" applyFont="1" applyBorder="1"/>
    <xf numFmtId="2" fontId="1" fillId="0" borderId="23" xfId="0" applyNumberFormat="1" applyFont="1" applyBorder="1"/>
    <xf numFmtId="2" fontId="1" fillId="0" borderId="25" xfId="0" applyNumberFormat="1" applyFont="1" applyBorder="1"/>
    <xf numFmtId="0" fontId="2" fillId="0" borderId="33" xfId="0" applyFont="1" applyBorder="1"/>
    <xf numFmtId="2" fontId="2" fillId="0" borderId="65" xfId="0" applyNumberFormat="1" applyFont="1" applyBorder="1"/>
    <xf numFmtId="0" fontId="2" fillId="0" borderId="66" xfId="0" applyFont="1" applyBorder="1" applyAlignment="1">
      <alignment vertical="center"/>
    </xf>
    <xf numFmtId="2" fontId="2" fillId="0" borderId="67" xfId="0" applyNumberFormat="1" applyFont="1" applyBorder="1"/>
    <xf numFmtId="2" fontId="2" fillId="0" borderId="68" xfId="0" applyNumberFormat="1" applyFont="1" applyBorder="1"/>
    <xf numFmtId="0" fontId="2" fillId="9" borderId="30" xfId="0" applyFont="1" applyFill="1" applyBorder="1" applyAlignment="1">
      <alignment wrapText="1"/>
    </xf>
    <xf numFmtId="0" fontId="2" fillId="9" borderId="33" xfId="0" applyFont="1" applyFill="1" applyBorder="1" applyAlignment="1">
      <alignment wrapText="1"/>
    </xf>
    <xf numFmtId="0" fontId="2" fillId="0" borderId="71" xfId="0" applyFont="1" applyBorder="1" applyAlignment="1">
      <alignment vertical="center"/>
    </xf>
    <xf numFmtId="0" fontId="2" fillId="9" borderId="24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2" fillId="9" borderId="29" xfId="0" applyFont="1" applyFill="1" applyBorder="1" applyAlignment="1">
      <alignment horizontal="center" wrapText="1"/>
    </xf>
    <xf numFmtId="0" fontId="2" fillId="9" borderId="27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2" fillId="0" borderId="54" xfId="0" applyFont="1" applyBorder="1"/>
    <xf numFmtId="2" fontId="1" fillId="0" borderId="48" xfId="0" applyNumberFormat="1" applyFont="1" applyBorder="1"/>
    <xf numFmtId="2" fontId="1" fillId="0" borderId="47" xfId="0" applyNumberFormat="1" applyFont="1" applyBorder="1"/>
    <xf numFmtId="0" fontId="2" fillId="0" borderId="73" xfId="0" applyFont="1" applyBorder="1" applyAlignment="1">
      <alignment vertical="center"/>
    </xf>
    <xf numFmtId="2" fontId="1" fillId="0" borderId="33" xfId="0" applyNumberFormat="1" applyFont="1" applyBorder="1"/>
    <xf numFmtId="0" fontId="2" fillId="0" borderId="48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3" fillId="0" borderId="31" xfId="0" applyFont="1" applyBorder="1"/>
    <xf numFmtId="0" fontId="3" fillId="0" borderId="33" xfId="0" applyFont="1" applyBorder="1"/>
    <xf numFmtId="0" fontId="2" fillId="2" borderId="24" xfId="0" applyFont="1" applyFill="1" applyBorder="1"/>
    <xf numFmtId="0" fontId="3" fillId="0" borderId="42" xfId="0" applyFont="1" applyBorder="1"/>
    <xf numFmtId="0" fontId="1" fillId="0" borderId="0" xfId="0" applyFont="1"/>
    <xf numFmtId="0" fontId="0" fillId="0" borderId="0" xfId="0" applyFont="1" applyAlignment="1"/>
    <xf numFmtId="0" fontId="3" fillId="0" borderId="11" xfId="0" applyFont="1" applyBorder="1"/>
    <xf numFmtId="0" fontId="1" fillId="0" borderId="17" xfId="0" applyFont="1" applyBorder="1"/>
    <xf numFmtId="0" fontId="1" fillId="0" borderId="23" xfId="0" applyFont="1" applyBorder="1"/>
    <xf numFmtId="0" fontId="3" fillId="0" borderId="23" xfId="0" applyFont="1" applyBorder="1"/>
    <xf numFmtId="0" fontId="3" fillId="0" borderId="25" xfId="0" applyFont="1" applyBorder="1"/>
    <xf numFmtId="0" fontId="1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2" fillId="2" borderId="24" xfId="0" applyFont="1" applyFill="1" applyBorder="1" applyAlignment="1">
      <alignment wrapText="1"/>
    </xf>
    <xf numFmtId="0" fontId="3" fillId="0" borderId="40" xfId="0" applyFont="1" applyBorder="1"/>
    <xf numFmtId="0" fontId="2" fillId="2" borderId="24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 wrapText="1"/>
    </xf>
    <xf numFmtId="0" fontId="2" fillId="4" borderId="30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3" fillId="0" borderId="16" xfId="0" applyFont="1" applyBorder="1"/>
    <xf numFmtId="0" fontId="3" fillId="0" borderId="50" xfId="0" applyFont="1" applyBorder="1"/>
    <xf numFmtId="0" fontId="1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14" xfId="0" applyFont="1" applyBorder="1" applyAlignment="1">
      <alignment horizontal="left"/>
    </xf>
    <xf numFmtId="0" fontId="3" fillId="0" borderId="15" xfId="0" applyFont="1" applyBorder="1"/>
    <xf numFmtId="0" fontId="1" fillId="0" borderId="14" xfId="0" applyFont="1" applyBorder="1"/>
    <xf numFmtId="0" fontId="1" fillId="0" borderId="20" xfId="0" applyFont="1" applyBorder="1"/>
    <xf numFmtId="0" fontId="3" fillId="0" borderId="21" xfId="0" applyFont="1" applyBorder="1"/>
    <xf numFmtId="0" fontId="2" fillId="9" borderId="34" xfId="0" applyFont="1" applyFill="1" applyBorder="1" applyAlignment="1">
      <alignment horizontal="center"/>
    </xf>
    <xf numFmtId="0" fontId="3" fillId="0" borderId="35" xfId="0" applyFont="1" applyBorder="1"/>
    <xf numFmtId="0" fontId="3" fillId="0" borderId="37" xfId="0" applyFont="1" applyBorder="1"/>
    <xf numFmtId="0" fontId="2" fillId="4" borderId="14" xfId="0" applyFont="1" applyFill="1" applyBorder="1" applyAlignment="1">
      <alignment horizontal="center" wrapText="1"/>
    </xf>
    <xf numFmtId="0" fontId="1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28" xfId="0" applyFont="1" applyBorder="1"/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8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3" fillId="0" borderId="64" xfId="0" applyFont="1" applyBorder="1"/>
    <xf numFmtId="0" fontId="1" fillId="0" borderId="49" xfId="0" applyFont="1" applyBorder="1" applyAlignment="1">
      <alignment horizontal="left" vertical="center" wrapText="1"/>
    </xf>
    <xf numFmtId="0" fontId="3" fillId="0" borderId="79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26" xfId="0" applyFont="1" applyBorder="1"/>
    <xf numFmtId="0" fontId="1" fillId="0" borderId="30" xfId="0" applyFont="1" applyBorder="1" applyAlignment="1">
      <alignment horizontal="left" vertical="center"/>
    </xf>
    <xf numFmtId="0" fontId="3" fillId="0" borderId="78" xfId="0" applyFont="1" applyBorder="1"/>
    <xf numFmtId="15" fontId="1" fillId="0" borderId="1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5" fillId="0" borderId="74" xfId="0" applyFont="1" applyBorder="1" applyAlignment="1">
      <alignment vertical="center"/>
    </xf>
    <xf numFmtId="0" fontId="3" fillId="0" borderId="74" xfId="0" applyFont="1" applyBorder="1"/>
    <xf numFmtId="0" fontId="3" fillId="0" borderId="75" xfId="0" applyFont="1" applyBorder="1"/>
    <xf numFmtId="0" fontId="1" fillId="0" borderId="16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3" fillId="0" borderId="52" xfId="0" applyFont="1" applyBorder="1"/>
    <xf numFmtId="0" fontId="3" fillId="0" borderId="69" xfId="0" applyFont="1" applyBorder="1"/>
    <xf numFmtId="0" fontId="2" fillId="2" borderId="59" xfId="0" applyFont="1" applyFill="1" applyBorder="1" applyAlignment="1">
      <alignment horizontal="center"/>
    </xf>
    <xf numFmtId="0" fontId="3" fillId="0" borderId="60" xfId="0" applyFont="1" applyBorder="1"/>
    <xf numFmtId="0" fontId="3" fillId="0" borderId="61" xfId="0" applyFont="1" applyBorder="1"/>
    <xf numFmtId="0" fontId="1" fillId="0" borderId="28" xfId="0" applyFont="1" applyBorder="1" applyAlignment="1">
      <alignment vertical="center" wrapText="1"/>
    </xf>
    <xf numFmtId="0" fontId="1" fillId="0" borderId="63" xfId="0" applyFont="1" applyBorder="1" applyAlignment="1">
      <alignment horizontal="left" vertical="center" wrapText="1"/>
    </xf>
    <xf numFmtId="15" fontId="1" fillId="0" borderId="34" xfId="0" applyNumberFormat="1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/>
    </xf>
    <xf numFmtId="0" fontId="1" fillId="0" borderId="58" xfId="0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5" fillId="0" borderId="76" xfId="0" applyFont="1" applyBorder="1" applyAlignment="1">
      <alignment vertical="center" wrapText="1"/>
    </xf>
    <xf numFmtId="0" fontId="3" fillId="0" borderId="77" xfId="0" applyFont="1" applyBorder="1"/>
    <xf numFmtId="0" fontId="1" fillId="0" borderId="53" xfId="0" applyFont="1" applyBorder="1" applyAlignment="1">
      <alignment horizontal="left" vertical="center" wrapText="1"/>
    </xf>
    <xf numFmtId="0" fontId="3" fillId="0" borderId="80" xfId="0" applyFont="1" applyBorder="1"/>
    <xf numFmtId="0" fontId="1" fillId="0" borderId="20" xfId="0" applyFont="1" applyBorder="1" applyAlignment="1">
      <alignment horizontal="left" vertical="center" wrapText="1"/>
    </xf>
    <xf numFmtId="0" fontId="3" fillId="0" borderId="72" xfId="0" applyFont="1" applyBorder="1"/>
    <xf numFmtId="0" fontId="3" fillId="0" borderId="70" xfId="0" applyFont="1" applyBorder="1"/>
    <xf numFmtId="0" fontId="2" fillId="2" borderId="60" xfId="0" applyFont="1" applyFill="1" applyBorder="1" applyAlignment="1">
      <alignment horizontal="center"/>
    </xf>
    <xf numFmtId="167" fontId="1" fillId="0" borderId="10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" fillId="2" borderId="82" xfId="0" applyFont="1" applyFill="1" applyBorder="1" applyAlignment="1">
      <alignment horizontal="center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167" fontId="1" fillId="0" borderId="30" xfId="0" applyNumberFormat="1" applyFont="1" applyBorder="1" applyAlignment="1">
      <alignment horizontal="center" vertical="center"/>
    </xf>
    <xf numFmtId="167" fontId="1" fillId="0" borderId="53" xfId="0" applyNumberFormat="1" applyFont="1" applyBorder="1" applyAlignment="1">
      <alignment horizontal="center" vertical="center"/>
    </xf>
    <xf numFmtId="0" fontId="3" fillId="0" borderId="81" xfId="0" applyFont="1" applyBorder="1"/>
    <xf numFmtId="0" fontId="2" fillId="2" borderId="22" xfId="0" applyFont="1" applyFill="1" applyBorder="1" applyAlignment="1">
      <alignment horizontal="center"/>
    </xf>
    <xf numFmtId="0" fontId="1" fillId="0" borderId="5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/>
    </xf>
    <xf numFmtId="15" fontId="1" fillId="0" borderId="20" xfId="0" applyNumberFormat="1" applyFont="1" applyBorder="1" applyAlignment="1">
      <alignment horizontal="center" vertical="center"/>
    </xf>
    <xf numFmtId="9" fontId="1" fillId="0" borderId="0" xfId="0" applyNumberFormat="1" applyFont="1"/>
  </cellXfs>
  <cellStyles count="1">
    <cellStyle name="Normal" xfId="0" builtinId="0"/>
  </cellStyles>
  <dxfs count="39">
    <dxf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E36C09"/>
          <bgColor rgb="FFE36C09"/>
        </patternFill>
      </fill>
      <border>
        <left/>
        <right/>
        <top/>
        <bottom/>
      </border>
    </dxf>
    <dxf>
      <fill>
        <patternFill patternType="solid">
          <fgColor rgb="FFE36C09"/>
          <bgColor rgb="FFE36C09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E36C09"/>
          <bgColor rgb="FFE36C09"/>
        </patternFill>
      </fill>
      <border>
        <left/>
        <right/>
        <top/>
        <bottom/>
      </border>
    </dxf>
    <dxf>
      <fill>
        <patternFill patternType="solid">
          <fgColor rgb="FFE36C09"/>
          <bgColor rgb="FFE36C09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border>
        <left/>
        <right/>
        <top/>
        <bottom/>
      </border>
    </dxf>
    <dxf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FF6600"/>
          <bgColor rgb="FFFF6600"/>
        </patternFill>
      </fill>
      <border>
        <left/>
        <right/>
        <top/>
        <bottom/>
      </border>
    </dxf>
    <dxf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FF6600"/>
          <bgColor rgb="FFFF6600"/>
        </patternFill>
      </fill>
      <border>
        <left/>
        <right/>
        <top/>
        <bottom/>
      </border>
    </dxf>
    <dxf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FF6600"/>
          <bgColor rgb="FFFF6600"/>
        </patternFill>
      </fill>
      <border>
        <left/>
        <right/>
        <top/>
        <bottom/>
      </border>
    </dxf>
    <dxf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FF6600"/>
          <bgColor rgb="FFFF6600"/>
        </patternFill>
      </fill>
      <border>
        <left/>
        <right/>
        <top/>
        <bottom/>
      </border>
    </dxf>
    <dxf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FF6600"/>
          <bgColor rgb="FFFF6600"/>
        </patternFill>
      </fill>
      <border>
        <left/>
        <right/>
        <top/>
        <bottom/>
      </border>
    </dxf>
    <dxf>
      <fill>
        <patternFill patternType="solid">
          <fgColor rgb="FF1FB714"/>
          <bgColor rgb="FF1FB714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FF6600"/>
          <bgColor rgb="FFFF6600"/>
        </patternFill>
      </fill>
      <border>
        <left/>
        <right/>
        <top/>
        <bottom/>
      </border>
    </dxf>
    <dxf>
      <fill>
        <patternFill patternType="solid">
          <fgColor rgb="FF1FB714"/>
          <bgColor rgb="FF1FB714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go.egi.eu/lavoisier/site_reports?accept=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7.28515625" defaultRowHeight="15" customHeight="1" x14ac:dyDescent="0.2"/>
  <cols>
    <col min="1" max="1" width="12" customWidth="1"/>
    <col min="2" max="2" width="40.42578125" customWidth="1"/>
    <col min="3" max="3" width="23.85546875" customWidth="1"/>
    <col min="4" max="4" width="10.7109375" customWidth="1"/>
    <col min="5" max="5" width="6.7109375" customWidth="1"/>
    <col min="6" max="6" width="8.85546875" customWidth="1"/>
    <col min="7" max="12" width="8.7109375" customWidth="1"/>
    <col min="13" max="21" width="0" hidden="1" customWidth="1"/>
    <col min="22" max="24" width="8.7109375" customWidth="1"/>
    <col min="25" max="25" width="58.42578125" customWidth="1"/>
    <col min="26" max="30" width="8.7109375" customWidth="1"/>
    <col min="31" max="31" width="21" customWidth="1"/>
    <col min="32" max="33" width="8.85546875" customWidth="1"/>
  </cols>
  <sheetData>
    <row r="1" spans="1:33" ht="12.75" customHeight="1" x14ac:dyDescent="0.2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2.75" customHeight="1" x14ac:dyDescent="0.2">
      <c r="A2" s="3" t="s">
        <v>0</v>
      </c>
      <c r="B2" s="4"/>
      <c r="C2" s="2"/>
      <c r="D2" s="2"/>
      <c r="E2" s="2"/>
      <c r="F2" s="2"/>
      <c r="G2" s="5"/>
      <c r="H2" s="188" t="s">
        <v>1</v>
      </c>
      <c r="I2" s="189"/>
      <c r="J2" s="19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.75" customHeight="1" x14ac:dyDescent="0.2">
      <c r="A3" s="6" t="s">
        <v>2</v>
      </c>
      <c r="B3" s="7" t="s">
        <v>3</v>
      </c>
      <c r="C3" s="2"/>
      <c r="D3" s="2"/>
      <c r="E3" s="2"/>
      <c r="F3" s="2"/>
      <c r="G3" s="9"/>
      <c r="H3" s="181" t="s">
        <v>5</v>
      </c>
      <c r="I3" s="182"/>
      <c r="J3" s="18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2.75" customHeight="1" x14ac:dyDescent="0.2">
      <c r="A4" s="6" t="s">
        <v>6</v>
      </c>
      <c r="B4" s="10" t="s">
        <v>7</v>
      </c>
      <c r="C4" s="2"/>
      <c r="D4" s="2"/>
      <c r="E4" s="2"/>
      <c r="F4" s="2"/>
      <c r="G4" s="11"/>
      <c r="H4" s="184" t="s">
        <v>8</v>
      </c>
      <c r="I4" s="182"/>
      <c r="J4" s="18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2.75" customHeight="1" x14ac:dyDescent="0.2">
      <c r="A5" s="12" t="s">
        <v>9</v>
      </c>
      <c r="B5" s="14" t="s">
        <v>10</v>
      </c>
      <c r="C5" s="2"/>
      <c r="D5" s="2"/>
      <c r="E5" s="2"/>
      <c r="F5" s="2"/>
      <c r="G5" s="15"/>
      <c r="H5" s="184" t="s">
        <v>11</v>
      </c>
      <c r="I5" s="182"/>
      <c r="J5" s="18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2.75" customHeight="1" x14ac:dyDescent="0.2">
      <c r="A6" s="1"/>
      <c r="B6" s="1"/>
      <c r="C6" s="2"/>
      <c r="D6" s="2"/>
      <c r="E6" s="2"/>
      <c r="F6" s="2"/>
      <c r="G6" s="16"/>
      <c r="H6" s="185" t="s">
        <v>12</v>
      </c>
      <c r="I6" s="186"/>
      <c r="J6" s="18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2.75" customHeight="1" x14ac:dyDescent="0.2">
      <c r="A7" s="1"/>
      <c r="B7" s="1"/>
      <c r="C7" s="2"/>
      <c r="D7" s="2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2.75" customHeight="1" x14ac:dyDescent="0.2">
      <c r="A8" s="1"/>
      <c r="B8" s="1"/>
      <c r="C8" s="2"/>
      <c r="D8" s="2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2" customHeight="1" x14ac:dyDescent="0.2">
      <c r="A9" s="179" t="s">
        <v>16</v>
      </c>
      <c r="B9" s="191" t="s">
        <v>21</v>
      </c>
      <c r="C9" s="193" t="s">
        <v>23</v>
      </c>
      <c r="D9" s="176" t="str">
        <f>Resources!A11</f>
        <v>DURHAM</v>
      </c>
      <c r="E9" s="177"/>
      <c r="F9" s="178"/>
      <c r="G9" s="176" t="str">
        <f>Resources!A12</f>
        <v>ECDF</v>
      </c>
      <c r="H9" s="177"/>
      <c r="I9" s="178"/>
      <c r="J9" s="176" t="str">
        <f>Resources!A13</f>
        <v>GLASGOW</v>
      </c>
      <c r="K9" s="177"/>
      <c r="L9" s="178"/>
      <c r="M9" s="176">
        <f>Resources!A14</f>
        <v>0</v>
      </c>
      <c r="N9" s="177"/>
      <c r="O9" s="178"/>
      <c r="P9" s="176">
        <f>Resources!A15</f>
        <v>0</v>
      </c>
      <c r="Q9" s="177"/>
      <c r="R9" s="178"/>
      <c r="S9" s="176">
        <f>Resources!A16</f>
        <v>0</v>
      </c>
      <c r="T9" s="177"/>
      <c r="U9" s="178"/>
      <c r="V9" s="176" t="s">
        <v>71</v>
      </c>
      <c r="W9" s="177"/>
      <c r="X9" s="178"/>
      <c r="Y9" s="179" t="s">
        <v>72</v>
      </c>
      <c r="Z9" s="1"/>
      <c r="AA9" s="1"/>
      <c r="AB9" s="1"/>
      <c r="AC9" s="1"/>
      <c r="AD9" s="1"/>
      <c r="AE9" s="1"/>
      <c r="AF9" s="1"/>
      <c r="AG9" s="1"/>
    </row>
    <row r="10" spans="1:33" ht="13.5" customHeight="1" x14ac:dyDescent="0.2">
      <c r="A10" s="192"/>
      <c r="B10" s="180"/>
      <c r="C10" s="180"/>
      <c r="D10" s="38" t="s">
        <v>75</v>
      </c>
      <c r="E10" s="22" t="s">
        <v>76</v>
      </c>
      <c r="F10" s="22" t="s">
        <v>77</v>
      </c>
      <c r="G10" s="38" t="s">
        <v>75</v>
      </c>
      <c r="H10" s="22" t="s">
        <v>76</v>
      </c>
      <c r="I10" s="22" t="s">
        <v>77</v>
      </c>
      <c r="J10" s="38" t="s">
        <v>75</v>
      </c>
      <c r="K10" s="22" t="s">
        <v>76</v>
      </c>
      <c r="L10" s="22" t="s">
        <v>77</v>
      </c>
      <c r="M10" s="38" t="s">
        <v>75</v>
      </c>
      <c r="N10" s="22" t="s">
        <v>76</v>
      </c>
      <c r="O10" s="22" t="s">
        <v>77</v>
      </c>
      <c r="P10" s="38" t="s">
        <v>75</v>
      </c>
      <c r="Q10" s="22" t="s">
        <v>76</v>
      </c>
      <c r="R10" s="22" t="s">
        <v>77</v>
      </c>
      <c r="S10" s="38" t="s">
        <v>75</v>
      </c>
      <c r="T10" s="22" t="s">
        <v>76</v>
      </c>
      <c r="U10" s="22" t="s">
        <v>77</v>
      </c>
      <c r="V10" s="38" t="s">
        <v>75</v>
      </c>
      <c r="W10" s="22" t="s">
        <v>76</v>
      </c>
      <c r="X10" s="22" t="s">
        <v>77</v>
      </c>
      <c r="Y10" s="180"/>
      <c r="Z10" s="1"/>
      <c r="AA10" s="1"/>
      <c r="AB10" s="1"/>
      <c r="AC10" s="1"/>
      <c r="AD10" s="1"/>
      <c r="AE10" s="1"/>
      <c r="AF10" s="1"/>
      <c r="AG10" s="1"/>
    </row>
    <row r="11" spans="1:33" ht="13.5" customHeight="1" x14ac:dyDescent="0.2">
      <c r="A11" s="47" t="s">
        <v>79</v>
      </c>
      <c r="B11" s="52" t="s">
        <v>80</v>
      </c>
      <c r="C11" s="54">
        <v>1</v>
      </c>
      <c r="D11" s="56">
        <v>6.16</v>
      </c>
      <c r="E11" s="56">
        <v>7.81</v>
      </c>
      <c r="F11" s="59">
        <f>Resources!G24</f>
        <v>7.8102564102564109</v>
      </c>
      <c r="G11" s="61">
        <v>2.1</v>
      </c>
      <c r="H11" s="61">
        <v>2.4900000000000002</v>
      </c>
      <c r="I11" s="59">
        <f>Resources!G25</f>
        <v>2.4913685185185184</v>
      </c>
      <c r="J11" s="61">
        <v>1.76</v>
      </c>
      <c r="K11" s="63">
        <v>1.76</v>
      </c>
      <c r="L11" s="59">
        <f>Resources!G26</f>
        <v>1.764378478664193</v>
      </c>
      <c r="M11" s="59"/>
      <c r="N11" s="59"/>
      <c r="O11" s="59" t="e">
        <f t="shared" ref="O11:O12" si="0">#N/A</f>
        <v>#N/A</v>
      </c>
      <c r="P11" s="59"/>
      <c r="Q11" s="59"/>
      <c r="R11" s="59" t="e">
        <f t="shared" ref="R11:R12" si="1">#N/A</f>
        <v>#N/A</v>
      </c>
      <c r="S11" s="59"/>
      <c r="T11" s="59"/>
      <c r="U11" s="59" t="e">
        <f t="shared" ref="U11:U12" si="2">#N/A</f>
        <v>#N/A</v>
      </c>
      <c r="V11" s="61">
        <v>1.92</v>
      </c>
      <c r="W11" s="63">
        <v>1.92</v>
      </c>
      <c r="X11" s="59">
        <f>Resources!G27</f>
        <v>2.0505186703096538</v>
      </c>
      <c r="Y11" s="69"/>
      <c r="Z11" s="1"/>
      <c r="AA11" s="1"/>
      <c r="AB11" s="1"/>
      <c r="AC11" s="1"/>
      <c r="AD11" s="1"/>
      <c r="AE11" s="1"/>
      <c r="AF11" s="1"/>
      <c r="AG11" s="1"/>
    </row>
    <row r="12" spans="1:33" ht="19.5" customHeight="1" x14ac:dyDescent="0.2">
      <c r="A12" s="47" t="s">
        <v>116</v>
      </c>
      <c r="B12" s="52" t="s">
        <v>117</v>
      </c>
      <c r="C12" s="71">
        <v>1</v>
      </c>
      <c r="D12" s="56">
        <v>25.89</v>
      </c>
      <c r="E12" s="56">
        <v>25.89</v>
      </c>
      <c r="F12" s="59">
        <f>Resources!F24</f>
        <v>25.889217134416544</v>
      </c>
      <c r="G12" s="61">
        <v>2.15</v>
      </c>
      <c r="H12" s="63">
        <v>2.15</v>
      </c>
      <c r="I12" s="59">
        <f>Resources!F25</f>
        <v>2.1496130696474633</v>
      </c>
      <c r="J12" s="63">
        <v>5.59</v>
      </c>
      <c r="K12" s="63">
        <v>5.59</v>
      </c>
      <c r="L12" s="59">
        <v>5.59</v>
      </c>
      <c r="M12" s="59"/>
      <c r="N12" s="59"/>
      <c r="O12" s="59" t="e">
        <f t="shared" si="0"/>
        <v>#N/A</v>
      </c>
      <c r="P12" s="59"/>
      <c r="Q12" s="59"/>
      <c r="R12" s="59" t="e">
        <f t="shared" si="1"/>
        <v>#N/A</v>
      </c>
      <c r="S12" s="59"/>
      <c r="T12" s="59"/>
      <c r="U12" s="59" t="e">
        <f t="shared" si="2"/>
        <v>#N/A</v>
      </c>
      <c r="V12" s="61">
        <v>5.01</v>
      </c>
      <c r="W12" s="63">
        <v>5.01</v>
      </c>
      <c r="X12" s="59">
        <f>Resources!F27</f>
        <v>5.008907461373509</v>
      </c>
      <c r="Y12" s="76"/>
      <c r="Z12" s="1"/>
      <c r="AA12" s="1"/>
      <c r="AB12" s="1"/>
      <c r="AC12" s="1"/>
      <c r="AD12" s="1"/>
      <c r="AE12" s="1"/>
      <c r="AF12" s="1"/>
      <c r="AG12" s="1"/>
    </row>
    <row r="13" spans="1:33" ht="27" customHeight="1" x14ac:dyDescent="0.2">
      <c r="A13" s="47" t="s">
        <v>120</v>
      </c>
      <c r="B13" s="52" t="s">
        <v>121</v>
      </c>
      <c r="C13" s="71" t="s">
        <v>122</v>
      </c>
      <c r="D13" s="78">
        <v>1</v>
      </c>
      <c r="E13" s="78">
        <v>1</v>
      </c>
      <c r="F13" s="79">
        <v>0.98899999999999999</v>
      </c>
      <c r="G13" s="61">
        <v>0.97</v>
      </c>
      <c r="H13" s="61">
        <v>1</v>
      </c>
      <c r="I13" s="56">
        <v>0.87280000000000002</v>
      </c>
      <c r="J13" s="63">
        <v>1</v>
      </c>
      <c r="K13" s="63">
        <v>1</v>
      </c>
      <c r="L13" s="56">
        <v>0.9012</v>
      </c>
      <c r="M13" s="59"/>
      <c r="N13" s="59"/>
      <c r="O13" s="59"/>
      <c r="P13" s="59"/>
      <c r="Q13" s="59"/>
      <c r="R13" s="59"/>
      <c r="S13" s="59"/>
      <c r="T13" s="59"/>
      <c r="U13" s="59"/>
      <c r="V13" s="63">
        <v>1</v>
      </c>
      <c r="W13" s="61">
        <v>0.99</v>
      </c>
      <c r="X13" s="59">
        <f t="shared" ref="X13:X14" si="3">AVERAGE(I13,L13,O13,R13,U13)</f>
        <v>0.88700000000000001</v>
      </c>
      <c r="Y13" s="80" t="s">
        <v>125</v>
      </c>
      <c r="Z13" s="1"/>
      <c r="AA13" s="1"/>
      <c r="AB13" s="1"/>
      <c r="AC13" s="1"/>
      <c r="AD13" s="1"/>
      <c r="AE13" s="1"/>
      <c r="AF13" s="1"/>
      <c r="AG13" s="1"/>
    </row>
    <row r="14" spans="1:33" ht="27" customHeight="1" x14ac:dyDescent="0.2">
      <c r="A14" s="47" t="s">
        <v>126</v>
      </c>
      <c r="B14" s="52" t="s">
        <v>127</v>
      </c>
      <c r="C14" s="71" t="s">
        <v>122</v>
      </c>
      <c r="D14" s="63">
        <v>1</v>
      </c>
      <c r="E14" s="59">
        <v>1</v>
      </c>
      <c r="F14" s="56">
        <v>0.98899999999999999</v>
      </c>
      <c r="G14" s="61">
        <v>0.97</v>
      </c>
      <c r="H14" s="61">
        <v>1</v>
      </c>
      <c r="I14" s="79">
        <v>0.90159999999999996</v>
      </c>
      <c r="J14" s="63">
        <v>1</v>
      </c>
      <c r="K14" s="63">
        <v>1</v>
      </c>
      <c r="L14" s="79">
        <v>0.90559999999999996</v>
      </c>
      <c r="M14" s="78"/>
      <c r="N14" s="78"/>
      <c r="O14" s="78"/>
      <c r="P14" s="78"/>
      <c r="Q14" s="78"/>
      <c r="R14" s="78"/>
      <c r="S14" s="78"/>
      <c r="T14" s="78"/>
      <c r="U14" s="78"/>
      <c r="V14" s="63">
        <v>1</v>
      </c>
      <c r="W14" s="61">
        <v>0.99</v>
      </c>
      <c r="X14" s="59">
        <f t="shared" si="3"/>
        <v>0.90359999999999996</v>
      </c>
      <c r="Y14" s="80" t="s">
        <v>128</v>
      </c>
      <c r="Z14" s="1"/>
      <c r="AA14" s="1"/>
      <c r="AB14" s="1"/>
      <c r="AC14" s="1"/>
      <c r="AD14" s="1"/>
      <c r="AE14" s="1"/>
      <c r="AF14" s="1"/>
      <c r="AG14" s="1"/>
    </row>
    <row r="15" spans="1:33" ht="24" customHeight="1" x14ac:dyDescent="0.2">
      <c r="A15" s="47" t="s">
        <v>129</v>
      </c>
      <c r="B15" s="52" t="s">
        <v>130</v>
      </c>
      <c r="C15" s="71">
        <v>0.5</v>
      </c>
      <c r="D15" s="61">
        <v>0.71</v>
      </c>
      <c r="E15" s="61">
        <v>0.91</v>
      </c>
      <c r="F15" s="63">
        <f>Resources!O24</f>
        <v>0.87784991515735511</v>
      </c>
      <c r="G15" s="61">
        <v>0.38</v>
      </c>
      <c r="H15" s="61">
        <v>0.63</v>
      </c>
      <c r="I15" s="63">
        <f>Resources!O25</f>
        <v>0.99421458333333335</v>
      </c>
      <c r="J15" s="61">
        <v>0.73</v>
      </c>
      <c r="K15" s="61">
        <v>0.82</v>
      </c>
      <c r="L15" s="63">
        <f>Resources!O26</f>
        <v>0.76731386763259146</v>
      </c>
      <c r="M15" s="63"/>
      <c r="N15" s="63"/>
      <c r="O15" s="63" t="e">
        <f t="shared" ref="O15:O16" si="4">#N/A</f>
        <v>#N/A</v>
      </c>
      <c r="P15" s="63"/>
      <c r="Q15" s="63"/>
      <c r="R15" s="63" t="e">
        <f t="shared" ref="R15:R16" si="5">#N/A</f>
        <v>#N/A</v>
      </c>
      <c r="S15" s="63"/>
      <c r="T15" s="63"/>
      <c r="U15" s="63" t="e">
        <f t="shared" ref="U15:U16" si="6">#N/A</f>
        <v>#N/A</v>
      </c>
      <c r="V15" s="61">
        <v>0.69</v>
      </c>
      <c r="W15" s="61">
        <v>0.68</v>
      </c>
      <c r="X15" s="63">
        <f>Resources!O27</f>
        <v>0.83475558104730851</v>
      </c>
      <c r="Y15" s="85"/>
      <c r="Z15" s="1"/>
      <c r="AA15" s="1"/>
      <c r="AB15" s="1"/>
      <c r="AC15" s="1"/>
      <c r="AD15" s="1"/>
      <c r="AE15" s="1"/>
      <c r="AF15" s="1"/>
      <c r="AG15" s="1"/>
    </row>
    <row r="16" spans="1:33" ht="22.5" customHeight="1" x14ac:dyDescent="0.2">
      <c r="A16" s="47" t="s">
        <v>144</v>
      </c>
      <c r="B16" s="52" t="s">
        <v>145</v>
      </c>
      <c r="C16" s="71">
        <v>0.5</v>
      </c>
      <c r="D16" s="61">
        <v>0.7</v>
      </c>
      <c r="E16" s="61">
        <v>0.91</v>
      </c>
      <c r="F16" s="63">
        <f>Resources!N24</f>
        <v>0.87841739939859986</v>
      </c>
      <c r="G16" s="61">
        <v>0.34</v>
      </c>
      <c r="H16" s="61">
        <v>0.55000000000000004</v>
      </c>
      <c r="I16" s="63">
        <f>Resources!N25</f>
        <v>0.93942481481481477</v>
      </c>
      <c r="J16" s="61">
        <v>0.55000000000000004</v>
      </c>
      <c r="K16" s="61">
        <v>0.62</v>
      </c>
      <c r="L16" s="63">
        <f>Resources!N26</f>
        <v>0.60701452788496424</v>
      </c>
      <c r="M16" s="63"/>
      <c r="N16" s="63"/>
      <c r="O16" s="63" t="e">
        <f t="shared" si="4"/>
        <v>#N/A</v>
      </c>
      <c r="P16" s="63"/>
      <c r="Q16" s="63"/>
      <c r="R16" s="63" t="e">
        <f t="shared" si="5"/>
        <v>#N/A</v>
      </c>
      <c r="S16" s="63"/>
      <c r="T16" s="63"/>
      <c r="U16" s="63" t="e">
        <f t="shared" si="6"/>
        <v>#N/A</v>
      </c>
      <c r="V16" s="61">
        <v>0.52</v>
      </c>
      <c r="W16" s="61">
        <v>0.59</v>
      </c>
      <c r="X16" s="63">
        <f>Resources!N27</f>
        <v>0.74793968598388616</v>
      </c>
      <c r="Y16" s="91"/>
      <c r="Z16" s="1"/>
      <c r="AA16" s="1"/>
      <c r="AB16" s="1"/>
      <c r="AC16" s="1"/>
      <c r="AD16" s="1"/>
      <c r="AE16" s="1"/>
      <c r="AF16" s="1"/>
      <c r="AG16" s="1"/>
    </row>
    <row r="17" spans="1:33" ht="12.75" customHeight="1" x14ac:dyDescent="0.2">
      <c r="A17" s="1"/>
      <c r="B17" s="1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2.75" customHeight="1" x14ac:dyDescent="0.2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2.75" customHeight="1" x14ac:dyDescent="0.2">
      <c r="A19" s="1"/>
      <c r="B19" s="1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2.75" customHeight="1" x14ac:dyDescent="0.2">
      <c r="A20" s="1"/>
      <c r="B20" s="1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2.75" customHeight="1" x14ac:dyDescent="0.2">
      <c r="A21" s="1"/>
      <c r="B21" s="93" t="s">
        <v>146</v>
      </c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2.75" customHeight="1" x14ac:dyDescent="0.2">
      <c r="A22" s="1"/>
      <c r="B22" s="1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2.75" customHeight="1" x14ac:dyDescent="0.2">
      <c r="A23" s="95" t="s">
        <v>147</v>
      </c>
      <c r="B23" s="96" t="s">
        <v>148</v>
      </c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2.75" customHeight="1" x14ac:dyDescent="0.2">
      <c r="A24" s="1"/>
      <c r="B24" s="103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2.75" customHeight="1" x14ac:dyDescent="0.2">
      <c r="A25" s="1"/>
      <c r="B25" s="103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2.75" customHeight="1" x14ac:dyDescent="0.2">
      <c r="A26" s="1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2.75" customHeight="1" x14ac:dyDescent="0.2">
      <c r="A27" s="1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2.75" customHeight="1" x14ac:dyDescent="0.2">
      <c r="A28" s="1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2.75" customHeight="1" x14ac:dyDescent="0.2">
      <c r="A29" s="1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2.75" customHeight="1" x14ac:dyDescent="0.2">
      <c r="A30" s="1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2.75" customHeight="1" x14ac:dyDescent="0.2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2.75" customHeight="1" x14ac:dyDescent="0.2">
      <c r="A32" s="1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2.75" customHeight="1" x14ac:dyDescent="0.2">
      <c r="A33" s="1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2.75" customHeight="1" x14ac:dyDescent="0.2">
      <c r="A34" s="1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2.75" customHeight="1" x14ac:dyDescent="0.2">
      <c r="A35" s="1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2.75" customHeight="1" x14ac:dyDescent="0.2">
      <c r="A36" s="1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2.75" customHeight="1" x14ac:dyDescent="0.2">
      <c r="A37" s="1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2.75" customHeight="1" x14ac:dyDescent="0.2">
      <c r="A38" s="1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2.75" customHeight="1" x14ac:dyDescent="0.2">
      <c r="A39" s="1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2.75" customHeight="1" x14ac:dyDescent="0.2">
      <c r="A40" s="1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2.75" customHeight="1" x14ac:dyDescent="0.2">
      <c r="A41" s="1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2.75" customHeight="1" x14ac:dyDescent="0.2">
      <c r="A42" s="1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2.75" customHeight="1" x14ac:dyDescent="0.2">
      <c r="A43" s="1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2.75" customHeight="1" x14ac:dyDescent="0.2">
      <c r="A44" s="1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2.75" customHeight="1" x14ac:dyDescent="0.2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2.75" customHeight="1" x14ac:dyDescent="0.2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2.75" customHeight="1" x14ac:dyDescent="0.2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2.75" customHeight="1" x14ac:dyDescent="0.2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2.75" customHeight="1" x14ac:dyDescent="0.2">
      <c r="A994" s="1"/>
      <c r="B994" s="1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2.75" customHeight="1" x14ac:dyDescent="0.2">
      <c r="A995" s="1"/>
      <c r="B995" s="1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2.75" customHeight="1" x14ac:dyDescent="0.2">
      <c r="A996" s="1"/>
      <c r="B996" s="1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2.75" customHeight="1" x14ac:dyDescent="0.2">
      <c r="A997" s="1"/>
      <c r="B997" s="1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2.75" customHeight="1" x14ac:dyDescent="0.2">
      <c r="A998" s="1"/>
      <c r="B998" s="1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2.75" customHeight="1" x14ac:dyDescent="0.2">
      <c r="A999" s="1"/>
      <c r="B999" s="1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2.75" customHeight="1" x14ac:dyDescent="0.2">
      <c r="A1000" s="1"/>
      <c r="B1000" s="1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6">
    <mergeCell ref="B9:B10"/>
    <mergeCell ref="A9:A10"/>
    <mergeCell ref="C9:C10"/>
    <mergeCell ref="H3:J3"/>
    <mergeCell ref="H4:J4"/>
    <mergeCell ref="H5:J5"/>
    <mergeCell ref="H6:J6"/>
    <mergeCell ref="H2:J2"/>
    <mergeCell ref="G9:I9"/>
    <mergeCell ref="D9:F9"/>
    <mergeCell ref="V9:X9"/>
    <mergeCell ref="Y9:Y10"/>
    <mergeCell ref="S9:U9"/>
    <mergeCell ref="P9:R9"/>
    <mergeCell ref="M9:O9"/>
    <mergeCell ref="J9:L9"/>
  </mergeCells>
  <conditionalFormatting sqref="G11:I12 J12:K12 L11:X12 D11">
    <cfRule type="cellIs" dxfId="38" priority="1" stopIfTrue="1" operator="greaterThanOrEqual">
      <formula>1</formula>
    </cfRule>
  </conditionalFormatting>
  <conditionalFormatting sqref="G11:I12 J12:K12 L11:X12 D11">
    <cfRule type="cellIs" dxfId="37" priority="2" stopIfTrue="1" operator="greaterThanOrEqual">
      <formula>0.95</formula>
    </cfRule>
  </conditionalFormatting>
  <conditionalFormatting sqref="G11:I12 J12:K12 L11:X12 D11">
    <cfRule type="cellIs" dxfId="36" priority="3" stopIfTrue="1" operator="lessThan">
      <formula>0.95</formula>
    </cfRule>
  </conditionalFormatting>
  <conditionalFormatting sqref="J11:K11 D14 G13:X14">
    <cfRule type="cellIs" dxfId="35" priority="4" stopIfTrue="1" operator="greaterThanOrEqual">
      <formula>0.95</formula>
    </cfRule>
  </conditionalFormatting>
  <conditionalFormatting sqref="J11:K11 D14 G13:X14">
    <cfRule type="cellIs" dxfId="34" priority="5" stopIfTrue="1" operator="greaterThanOrEqual">
      <formula>0.9</formula>
    </cfRule>
  </conditionalFormatting>
  <conditionalFormatting sqref="J11:K11 D14 G13:X14">
    <cfRule type="cellIs" dxfId="33" priority="6" stopIfTrue="1" operator="lessThan">
      <formula>0.9</formula>
    </cfRule>
  </conditionalFormatting>
  <conditionalFormatting sqref="G15:X16">
    <cfRule type="cellIs" dxfId="32" priority="7" stopIfTrue="1" operator="greaterThanOrEqual">
      <formula>0.5</formula>
    </cfRule>
  </conditionalFormatting>
  <conditionalFormatting sqref="G15:X16">
    <cfRule type="cellIs" dxfId="31" priority="8" stopIfTrue="1" operator="greaterThanOrEqual">
      <formula>0.4</formula>
    </cfRule>
  </conditionalFormatting>
  <conditionalFormatting sqref="G15:X16">
    <cfRule type="cellIs" dxfId="30" priority="9" stopIfTrue="1" operator="lessThan">
      <formula>0.4</formula>
    </cfRule>
  </conditionalFormatting>
  <conditionalFormatting sqref="D12:F12">
    <cfRule type="cellIs" dxfId="29" priority="10" stopIfTrue="1" operator="greaterThanOrEqual">
      <formula>1</formula>
    </cfRule>
  </conditionalFormatting>
  <conditionalFormatting sqref="D12:F12">
    <cfRule type="cellIs" dxfId="28" priority="11" stopIfTrue="1" operator="greaterThanOrEqual">
      <formula>0.95</formula>
    </cfRule>
  </conditionalFormatting>
  <conditionalFormatting sqref="D12:F12">
    <cfRule type="cellIs" dxfId="27" priority="12" stopIfTrue="1" operator="lessThan">
      <formula>0.95</formula>
    </cfRule>
  </conditionalFormatting>
  <conditionalFormatting sqref="E13:F14">
    <cfRule type="cellIs" dxfId="26" priority="13" stopIfTrue="1" operator="greaterThanOrEqual">
      <formula>0.95</formula>
    </cfRule>
  </conditionalFormatting>
  <conditionalFormatting sqref="E13:F14">
    <cfRule type="cellIs" dxfId="25" priority="14" stopIfTrue="1" operator="greaterThanOrEqual">
      <formula>0.9</formula>
    </cfRule>
  </conditionalFormatting>
  <conditionalFormatting sqref="E13:F14">
    <cfRule type="cellIs" dxfId="24" priority="15" stopIfTrue="1" operator="lessThan">
      <formula>0.9</formula>
    </cfRule>
  </conditionalFormatting>
  <conditionalFormatting sqref="D15:F16">
    <cfRule type="cellIs" dxfId="23" priority="16" stopIfTrue="1" operator="greaterThanOrEqual">
      <formula>0.5</formula>
    </cfRule>
  </conditionalFormatting>
  <conditionalFormatting sqref="D15:F16">
    <cfRule type="cellIs" dxfId="22" priority="17" stopIfTrue="1" operator="greaterThanOrEqual">
      <formula>0.4</formula>
    </cfRule>
  </conditionalFormatting>
  <conditionalFormatting sqref="D15:F16">
    <cfRule type="cellIs" dxfId="21" priority="18" stopIfTrue="1" operator="lessThan">
      <formula>0.4</formula>
    </cfRule>
  </conditionalFormatting>
  <conditionalFormatting sqref="E11:F11">
    <cfRule type="cellIs" dxfId="20" priority="19" stopIfTrue="1" operator="greaterThanOrEqual">
      <formula>1</formula>
    </cfRule>
  </conditionalFormatting>
  <conditionalFormatting sqref="E11:F11">
    <cfRule type="cellIs" dxfId="19" priority="20" stopIfTrue="1" operator="greaterThanOrEqual">
      <formula>0.95</formula>
    </cfRule>
  </conditionalFormatting>
  <conditionalFormatting sqref="E11:F11">
    <cfRule type="cellIs" dxfId="18" priority="21" stopIfTrue="1" operator="lessThan">
      <formula>0.95</formula>
    </cfRule>
  </conditionalFormatting>
  <conditionalFormatting sqref="D13">
    <cfRule type="cellIs" dxfId="17" priority="22" stopIfTrue="1" operator="greaterThanOrEqual">
      <formula>0.95</formula>
    </cfRule>
  </conditionalFormatting>
  <conditionalFormatting sqref="D13">
    <cfRule type="cellIs" dxfId="16" priority="23" stopIfTrue="1" operator="greaterThanOrEqual">
      <formula>0.9</formula>
    </cfRule>
  </conditionalFormatting>
  <conditionalFormatting sqref="D13">
    <cfRule type="cellIs" dxfId="15" priority="24" stopIfTrue="1" operator="lessThan">
      <formula>0.9</formula>
    </cfRule>
  </conditionalFormatting>
  <hyperlinks>
    <hyperlink ref="B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O24" sqref="O24"/>
    </sheetView>
  </sheetViews>
  <sheetFormatPr defaultColWidth="17.28515625" defaultRowHeight="15" customHeight="1" x14ac:dyDescent="0.2"/>
  <cols>
    <col min="1" max="1" width="13.85546875" customWidth="1"/>
    <col min="2" max="2" width="9.42578125" customWidth="1"/>
    <col min="3" max="3" width="12.42578125" customWidth="1"/>
    <col min="4" max="4" width="11.7109375" customWidth="1"/>
    <col min="5" max="5" width="12.42578125" customWidth="1"/>
    <col min="6" max="6" width="12.7109375" customWidth="1"/>
    <col min="7" max="7" width="13.28515625" customWidth="1"/>
    <col min="8" max="8" width="10" customWidth="1"/>
    <col min="9" max="9" width="13.140625" customWidth="1"/>
    <col min="10" max="10" width="13.7109375" customWidth="1"/>
    <col min="11" max="11" width="12.42578125" customWidth="1"/>
    <col min="12" max="12" width="13.7109375" customWidth="1"/>
    <col min="13" max="13" width="12" customWidth="1"/>
    <col min="14" max="14" width="10.7109375" customWidth="1"/>
    <col min="15" max="15" width="15.7109375" customWidth="1"/>
    <col min="16" max="16" width="12.85546875" customWidth="1"/>
    <col min="17" max="17" width="12" customWidth="1"/>
    <col min="18" max="18" width="13.140625" customWidth="1"/>
    <col min="19" max="19" width="12.42578125" customWidth="1"/>
    <col min="20" max="20" width="10.28515625" customWidth="1"/>
    <col min="21" max="26" width="7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00" t="s">
        <v>0</v>
      </c>
      <c r="B2" s="189"/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" t="s">
        <v>2</v>
      </c>
      <c r="B3" s="201" t="str">
        <f>Metrics!B3</f>
        <v>Scotgrid</v>
      </c>
      <c r="C3" s="20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6" t="s">
        <v>6</v>
      </c>
      <c r="B4" s="203" t="str">
        <f>Metrics!B4</f>
        <v>Q117</v>
      </c>
      <c r="C4" s="202"/>
      <c r="D4" s="1"/>
      <c r="E4" s="1"/>
      <c r="F4" s="1"/>
      <c r="G4" s="1"/>
      <c r="H4" s="1"/>
      <c r="I4" s="1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2" t="s">
        <v>9</v>
      </c>
      <c r="B5" s="204" t="str">
        <f>Metrics!B5</f>
        <v>Gareth Roy</v>
      </c>
      <c r="C5" s="205"/>
      <c r="D5" s="1"/>
      <c r="E5" s="1"/>
      <c r="F5" s="1"/>
      <c r="G5" s="1"/>
      <c r="H5" s="1"/>
      <c r="I5" s="13"/>
      <c r="J5" s="1"/>
      <c r="K5" s="1"/>
      <c r="L5" s="1"/>
      <c r="M5" s="1"/>
      <c r="N5" s="1"/>
      <c r="O5" s="1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18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9.5" customHeight="1" x14ac:dyDescent="0.2">
      <c r="A10" s="19" t="s">
        <v>14</v>
      </c>
      <c r="B10" s="20" t="s">
        <v>15</v>
      </c>
      <c r="C10" s="21" t="s">
        <v>17</v>
      </c>
      <c r="D10" s="21"/>
      <c r="E10" s="21" t="s">
        <v>18</v>
      </c>
      <c r="F10" s="21" t="s">
        <v>19</v>
      </c>
      <c r="G10" s="25" t="s">
        <v>20</v>
      </c>
      <c r="H10" s="1"/>
      <c r="I10" s="206" t="s">
        <v>66</v>
      </c>
      <c r="J10" s="207"/>
      <c r="K10" s="207"/>
      <c r="L10" s="207"/>
      <c r="M10" s="208"/>
      <c r="N10" s="28"/>
      <c r="O10" s="206" t="s">
        <v>67</v>
      </c>
      <c r="P10" s="207"/>
      <c r="Q10" s="207"/>
      <c r="R10" s="207"/>
      <c r="S10" s="208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0" t="s">
        <v>65</v>
      </c>
      <c r="B11" s="29" t="s">
        <v>68</v>
      </c>
      <c r="C11" s="29" t="s">
        <v>68</v>
      </c>
      <c r="D11" s="29"/>
      <c r="E11" s="29" t="s">
        <v>69</v>
      </c>
      <c r="F11" s="29" t="s">
        <v>69</v>
      </c>
      <c r="G11" s="7" t="s">
        <v>70</v>
      </c>
      <c r="H11" s="1"/>
      <c r="I11" s="32" t="s">
        <v>14</v>
      </c>
      <c r="J11" s="33">
        <v>42736</v>
      </c>
      <c r="K11" s="33">
        <v>42767</v>
      </c>
      <c r="L11" s="33">
        <v>42795</v>
      </c>
      <c r="M11" s="35" t="s">
        <v>64</v>
      </c>
      <c r="N11" s="1"/>
      <c r="O11" s="36" t="s">
        <v>14</v>
      </c>
      <c r="P11" s="37">
        <f t="shared" ref="P11:R11" si="0">J11</f>
        <v>42736</v>
      </c>
      <c r="Q11" s="37">
        <f t="shared" si="0"/>
        <v>42767</v>
      </c>
      <c r="R11" s="37">
        <f t="shared" si="0"/>
        <v>42795</v>
      </c>
      <c r="S11" s="39" t="s">
        <v>64</v>
      </c>
      <c r="T11" s="1"/>
      <c r="U11" s="1"/>
      <c r="V11" s="1"/>
      <c r="W11" s="1"/>
      <c r="X11" s="1"/>
      <c r="Y11" s="1"/>
      <c r="Z11" s="1"/>
    </row>
    <row r="12" spans="1:26" ht="13.5" customHeight="1" x14ac:dyDescent="0.2">
      <c r="A12" s="30" t="s">
        <v>73</v>
      </c>
      <c r="B12" s="29" t="s">
        <v>68</v>
      </c>
      <c r="C12" s="29" t="s">
        <v>68</v>
      </c>
      <c r="D12" s="29"/>
      <c r="E12" s="29" t="s">
        <v>78</v>
      </c>
      <c r="F12" s="29" t="s">
        <v>78</v>
      </c>
      <c r="G12" s="7" t="s">
        <v>70</v>
      </c>
      <c r="H12" s="1"/>
      <c r="I12" s="41" t="str">
        <f t="shared" ref="I12:I17" si="1">$A11</f>
        <v>DURHAM</v>
      </c>
      <c r="J12" s="42">
        <v>26070570</v>
      </c>
      <c r="K12" s="42">
        <v>19497488</v>
      </c>
      <c r="L12" s="44">
        <v>20942756</v>
      </c>
      <c r="M12" s="49">
        <f t="shared" ref="M12:M19" si="2">SUM(J12:L12)</f>
        <v>66510814</v>
      </c>
      <c r="N12" s="1"/>
      <c r="O12" s="39" t="str">
        <f t="shared" ref="O12:O17" si="3">$A11</f>
        <v>DURHAM</v>
      </c>
      <c r="P12" s="51">
        <v>26021481</v>
      </c>
      <c r="Q12" s="42">
        <v>19510274</v>
      </c>
      <c r="R12" s="42">
        <v>20936091</v>
      </c>
      <c r="S12" s="49">
        <f t="shared" ref="S12:S18" si="4">SUM(P12:R12)</f>
        <v>66467846</v>
      </c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53" t="s">
        <v>74</v>
      </c>
      <c r="B13" s="46" t="s">
        <v>68</v>
      </c>
      <c r="C13" s="46" t="s">
        <v>68</v>
      </c>
      <c r="D13" s="46"/>
      <c r="E13" s="46" t="s">
        <v>78</v>
      </c>
      <c r="F13" s="46" t="s">
        <v>78</v>
      </c>
      <c r="G13" s="14" t="s">
        <v>70</v>
      </c>
      <c r="H13" s="1"/>
      <c r="I13" s="55" t="str">
        <f t="shared" si="1"/>
        <v>ECDF</v>
      </c>
      <c r="J13" s="42">
        <v>6530835</v>
      </c>
      <c r="K13" s="42">
        <v>7024858</v>
      </c>
      <c r="L13" s="42">
        <v>6735883</v>
      </c>
      <c r="M13" s="49">
        <f t="shared" si="2"/>
        <v>20291576</v>
      </c>
      <c r="N13" s="1"/>
      <c r="O13" s="39" t="str">
        <f t="shared" si="3"/>
        <v>ECDF</v>
      </c>
      <c r="P13" s="42">
        <v>6677785</v>
      </c>
      <c r="Q13" s="42">
        <v>7637691</v>
      </c>
      <c r="R13" s="42">
        <v>7159559</v>
      </c>
      <c r="S13" s="49">
        <f t="shared" si="4"/>
        <v>21475035</v>
      </c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58"/>
      <c r="B14" s="62"/>
      <c r="C14" s="62"/>
      <c r="D14" s="62"/>
      <c r="E14" s="62"/>
      <c r="F14" s="62"/>
      <c r="G14" s="62"/>
      <c r="H14" s="1"/>
      <c r="I14" s="55" t="str">
        <f t="shared" si="1"/>
        <v>GLASGOW</v>
      </c>
      <c r="J14" s="42">
        <v>21882984</v>
      </c>
      <c r="K14" s="42">
        <v>20728491</v>
      </c>
      <c r="L14" s="42">
        <v>17757868</v>
      </c>
      <c r="M14" s="49">
        <f t="shared" si="2"/>
        <v>60369343</v>
      </c>
      <c r="N14" s="1"/>
      <c r="O14" s="39" t="str">
        <f t="shared" si="3"/>
        <v>GLASGOW</v>
      </c>
      <c r="P14" s="42">
        <v>29383992</v>
      </c>
      <c r="Q14" s="42">
        <v>25411555</v>
      </c>
      <c r="R14" s="42">
        <v>21516027</v>
      </c>
      <c r="S14" s="49">
        <f t="shared" si="4"/>
        <v>76311574</v>
      </c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58"/>
      <c r="B15" s="62"/>
      <c r="C15" s="62"/>
      <c r="D15" s="62"/>
      <c r="E15" s="62"/>
      <c r="F15" s="62"/>
      <c r="G15" s="62"/>
      <c r="H15" s="1"/>
      <c r="I15" s="55">
        <f t="shared" si="1"/>
        <v>0</v>
      </c>
      <c r="J15" s="1"/>
      <c r="K15" s="1"/>
      <c r="L15" s="1"/>
      <c r="M15" s="49">
        <f t="shared" si="2"/>
        <v>0</v>
      </c>
      <c r="N15" s="1"/>
      <c r="O15" s="39">
        <f t="shared" si="3"/>
        <v>0</v>
      </c>
      <c r="P15" s="1"/>
      <c r="Q15" s="1"/>
      <c r="R15" s="1"/>
      <c r="S15" s="64">
        <f t="shared" si="4"/>
        <v>0</v>
      </c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58"/>
      <c r="B16" s="62"/>
      <c r="C16" s="62"/>
      <c r="D16" s="62"/>
      <c r="E16" s="62"/>
      <c r="F16" s="62"/>
      <c r="G16" s="62"/>
      <c r="H16" s="1"/>
      <c r="I16" s="55">
        <f t="shared" si="1"/>
        <v>0</v>
      </c>
      <c r="J16" s="1"/>
      <c r="K16" s="1"/>
      <c r="L16" s="1"/>
      <c r="M16" s="64">
        <f t="shared" si="2"/>
        <v>0</v>
      </c>
      <c r="N16" s="1"/>
      <c r="O16" s="39">
        <f t="shared" si="3"/>
        <v>0</v>
      </c>
      <c r="P16" s="1"/>
      <c r="Q16" s="1"/>
      <c r="R16" s="1"/>
      <c r="S16" s="64">
        <f t="shared" si="4"/>
        <v>0</v>
      </c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58"/>
      <c r="B17" s="62"/>
      <c r="C17" s="62"/>
      <c r="D17" s="62"/>
      <c r="E17" s="62"/>
      <c r="F17" s="62"/>
      <c r="G17" s="62"/>
      <c r="H17" s="1"/>
      <c r="I17" s="55">
        <f t="shared" si="1"/>
        <v>0</v>
      </c>
      <c r="J17" s="1"/>
      <c r="K17" s="1"/>
      <c r="L17" s="1"/>
      <c r="M17" s="66">
        <f t="shared" si="2"/>
        <v>0</v>
      </c>
      <c r="N17" s="1"/>
      <c r="O17" s="39">
        <f t="shared" si="3"/>
        <v>0</v>
      </c>
      <c r="P17" s="1"/>
      <c r="Q17" s="1"/>
      <c r="R17" s="1"/>
      <c r="S17" s="64">
        <f t="shared" si="4"/>
        <v>0</v>
      </c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8"/>
      <c r="B18" s="1"/>
      <c r="C18" s="1"/>
      <c r="D18" s="1"/>
      <c r="E18" s="1"/>
      <c r="F18" s="1"/>
      <c r="G18" s="1"/>
      <c r="H18" s="1"/>
      <c r="I18" s="68"/>
      <c r="J18" s="29"/>
      <c r="K18" s="29"/>
      <c r="L18" s="29"/>
      <c r="M18" s="64">
        <f t="shared" si="2"/>
        <v>0</v>
      </c>
      <c r="N18" s="1"/>
      <c r="O18" s="39"/>
      <c r="P18" s="29"/>
      <c r="Q18" s="29"/>
      <c r="R18" s="29"/>
      <c r="S18" s="64">
        <f t="shared" si="4"/>
        <v>0</v>
      </c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39" t="s">
        <v>115</v>
      </c>
      <c r="J19" s="66">
        <f t="shared" ref="J19:L19" si="5">SUM(J12:J17)</f>
        <v>54484389</v>
      </c>
      <c r="K19" s="66">
        <f t="shared" si="5"/>
        <v>47250837</v>
      </c>
      <c r="L19" s="66">
        <f t="shared" si="5"/>
        <v>45436507</v>
      </c>
      <c r="M19" s="66">
        <f t="shared" si="2"/>
        <v>147171733</v>
      </c>
      <c r="N19" s="1"/>
      <c r="O19" s="39" t="s">
        <v>64</v>
      </c>
      <c r="P19" s="73">
        <f t="shared" ref="P19:S19" si="6">SUM(P12:P18)</f>
        <v>62083258</v>
      </c>
      <c r="Q19" s="49">
        <f t="shared" si="6"/>
        <v>52559520</v>
      </c>
      <c r="R19" s="49">
        <f t="shared" si="6"/>
        <v>49611677</v>
      </c>
      <c r="S19" s="49">
        <f t="shared" si="6"/>
        <v>164254455</v>
      </c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8" t="s">
        <v>118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2">
      <c r="A22" s="75"/>
      <c r="B22" s="195" t="s">
        <v>119</v>
      </c>
      <c r="C22" s="178"/>
      <c r="D22" s="194" t="s">
        <v>123</v>
      </c>
      <c r="E22" s="177"/>
      <c r="F22" s="209" t="s">
        <v>124</v>
      </c>
      <c r="G22" s="197"/>
      <c r="H22" s="197"/>
      <c r="I22" s="197"/>
      <c r="J22" s="197"/>
      <c r="K22" s="197"/>
      <c r="L22" s="197"/>
      <c r="M22" s="197"/>
      <c r="N22" s="197"/>
      <c r="O22" s="19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1.75" customHeight="1" x14ac:dyDescent="0.2">
      <c r="A23" s="19" t="s">
        <v>14</v>
      </c>
      <c r="B23" s="82" t="s">
        <v>131</v>
      </c>
      <c r="C23" s="25" t="s">
        <v>132</v>
      </c>
      <c r="D23" s="20" t="s">
        <v>133</v>
      </c>
      <c r="E23" s="83" t="s">
        <v>132</v>
      </c>
      <c r="F23" s="84" t="s">
        <v>134</v>
      </c>
      <c r="G23" s="84" t="s">
        <v>135</v>
      </c>
      <c r="H23" s="84" t="s">
        <v>136</v>
      </c>
      <c r="I23" s="84" t="s">
        <v>137</v>
      </c>
      <c r="J23" s="84" t="s">
        <v>138</v>
      </c>
      <c r="K23" s="84" t="s">
        <v>139</v>
      </c>
      <c r="L23" s="84" t="s">
        <v>140</v>
      </c>
      <c r="M23" s="84" t="s">
        <v>141</v>
      </c>
      <c r="N23" s="84" t="s">
        <v>142</v>
      </c>
      <c r="O23" s="84" t="s">
        <v>143</v>
      </c>
      <c r="P23" s="1" t="s">
        <v>286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86" t="str">
        <f t="shared" ref="A24:A26" si="7">A11</f>
        <v>DURHAM</v>
      </c>
      <c r="B24" s="87">
        <v>35054</v>
      </c>
      <c r="C24" s="88">
        <v>304.60000000000002</v>
      </c>
      <c r="D24" s="89">
        <v>1354</v>
      </c>
      <c r="E24" s="90">
        <v>39</v>
      </c>
      <c r="F24" s="92">
        <f t="shared" ref="F24:G24" si="8">B24/D24</f>
        <v>25.889217134416544</v>
      </c>
      <c r="G24" s="92">
        <f t="shared" si="8"/>
        <v>7.8102564102564109</v>
      </c>
      <c r="H24" s="94">
        <f t="shared" ref="H24:H27" si="9">(B24/$B$27)</f>
        <v>0.38479862124987652</v>
      </c>
      <c r="I24" s="94">
        <f t="shared" ref="I24:I27" si="10">(C24/$C$27)</f>
        <v>6.7644709377586501E-2</v>
      </c>
      <c r="J24" s="66">
        <f t="shared" ref="J24:J26" si="11">M12</f>
        <v>66510814</v>
      </c>
      <c r="K24" s="94">
        <f t="shared" ref="K24:K27" si="12">J24/$J$27</f>
        <v>0.45192655304262808</v>
      </c>
      <c r="L24" s="97">
        <v>2160</v>
      </c>
      <c r="M24" s="64">
        <f t="shared" ref="M24:M27" si="13">L24*B24</f>
        <v>75716640</v>
      </c>
      <c r="N24" s="94">
        <f t="shared" ref="N24:N27" si="14">J24/M24</f>
        <v>0.87841739939859986</v>
      </c>
      <c r="O24" s="94">
        <f t="shared" ref="O24:O26" si="15">S12/M24</f>
        <v>0.87784991515735511</v>
      </c>
      <c r="P24" s="280">
        <f>N24/O24</f>
        <v>1.0006464479080608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86" t="str">
        <f t="shared" si="7"/>
        <v>ECDF</v>
      </c>
      <c r="B25" s="88">
        <f t="shared" ref="B25:C25" si="16">C35</f>
        <v>10000</v>
      </c>
      <c r="C25" s="87">
        <f t="shared" si="16"/>
        <v>1345.3389999999999</v>
      </c>
      <c r="D25" s="98">
        <v>4652</v>
      </c>
      <c r="E25" s="99">
        <v>540</v>
      </c>
      <c r="F25" s="92">
        <f t="shared" ref="F25:G25" si="17">B25/D25</f>
        <v>2.1496130696474633</v>
      </c>
      <c r="G25" s="92">
        <f t="shared" si="17"/>
        <v>2.4913685185185184</v>
      </c>
      <c r="H25" s="94">
        <f t="shared" si="9"/>
        <v>0.10977309900435799</v>
      </c>
      <c r="I25" s="94">
        <f t="shared" si="10"/>
        <v>0.29876909280805264</v>
      </c>
      <c r="J25" s="66">
        <f t="shared" si="11"/>
        <v>20291576</v>
      </c>
      <c r="K25" s="94">
        <f t="shared" si="12"/>
        <v>0.13787685709999759</v>
      </c>
      <c r="L25" s="97">
        <v>2160</v>
      </c>
      <c r="M25" s="64">
        <f t="shared" si="13"/>
        <v>21600000</v>
      </c>
      <c r="N25" s="94">
        <f t="shared" si="14"/>
        <v>0.93942481481481477</v>
      </c>
      <c r="O25" s="94">
        <f t="shared" si="15"/>
        <v>0.99421458333333335</v>
      </c>
      <c r="P25" s="280">
        <f t="shared" ref="P25:P27" si="18">N25/O25</f>
        <v>0.944891405299223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00" t="str">
        <f t="shared" si="7"/>
        <v>GLASGOW</v>
      </c>
      <c r="B26" s="87">
        <v>46043</v>
      </c>
      <c r="C26" s="87">
        <v>2853</v>
      </c>
      <c r="D26" s="101">
        <v>12181</v>
      </c>
      <c r="E26" s="102">
        <v>1617</v>
      </c>
      <c r="F26" s="92">
        <f t="shared" ref="F26:G26" si="19">B26/D26</f>
        <v>3.7799031278220179</v>
      </c>
      <c r="G26" s="92">
        <f t="shared" si="19"/>
        <v>1.764378478664193</v>
      </c>
      <c r="H26" s="94">
        <f t="shared" si="9"/>
        <v>0.50542827974576554</v>
      </c>
      <c r="I26" s="94">
        <f t="shared" si="10"/>
        <v>0.63358619781436076</v>
      </c>
      <c r="J26" s="66">
        <f t="shared" si="11"/>
        <v>60369343</v>
      </c>
      <c r="K26" s="94">
        <f t="shared" si="12"/>
        <v>0.41019658985737428</v>
      </c>
      <c r="L26" s="97">
        <v>2160</v>
      </c>
      <c r="M26" s="64">
        <f t="shared" si="13"/>
        <v>99452880</v>
      </c>
      <c r="N26" s="94">
        <f t="shared" si="14"/>
        <v>0.60701452788496424</v>
      </c>
      <c r="O26" s="94">
        <f t="shared" si="15"/>
        <v>0.76731386763259146</v>
      </c>
      <c r="P26" s="280">
        <f t="shared" si="18"/>
        <v>0.79109026109198066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04" t="s">
        <v>149</v>
      </c>
      <c r="B27" s="105">
        <f t="shared" ref="B27:E27" si="20">SUM(B24:B26)</f>
        <v>91097</v>
      </c>
      <c r="C27" s="106">
        <f t="shared" si="20"/>
        <v>4502.9390000000003</v>
      </c>
      <c r="D27" s="107">
        <f t="shared" si="20"/>
        <v>18187</v>
      </c>
      <c r="E27" s="108">
        <f t="shared" si="20"/>
        <v>2196</v>
      </c>
      <c r="F27" s="92">
        <f t="shared" ref="F27:G27" si="21">B27/D27</f>
        <v>5.008907461373509</v>
      </c>
      <c r="G27" s="92">
        <f t="shared" si="21"/>
        <v>2.0505186703096538</v>
      </c>
      <c r="H27" s="94">
        <f t="shared" si="9"/>
        <v>1</v>
      </c>
      <c r="I27" s="94">
        <f t="shared" si="10"/>
        <v>1</v>
      </c>
      <c r="J27" s="66">
        <f>SUM(J24:J26)</f>
        <v>147171733</v>
      </c>
      <c r="K27" s="94">
        <f t="shared" si="12"/>
        <v>1</v>
      </c>
      <c r="L27" s="97">
        <v>2160</v>
      </c>
      <c r="M27" s="64">
        <f t="shared" si="13"/>
        <v>196769520</v>
      </c>
      <c r="N27" s="94">
        <f t="shared" si="14"/>
        <v>0.74793968598388616</v>
      </c>
      <c r="O27" s="94">
        <f>S19/M27</f>
        <v>0.83475558104730851</v>
      </c>
      <c r="P27" s="280">
        <f t="shared" si="18"/>
        <v>0.89599842512642969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09" t="s">
        <v>150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10" t="s">
        <v>151</v>
      </c>
      <c r="C30" s="1"/>
      <c r="D30" s="1"/>
      <c r="E30" s="1"/>
      <c r="F30" s="1"/>
      <c r="G30" s="1"/>
      <c r="H30" s="1"/>
      <c r="I30" s="1"/>
      <c r="J30" s="1"/>
      <c r="K30" s="1" t="s">
        <v>152</v>
      </c>
      <c r="L30" s="199" t="s">
        <v>153</v>
      </c>
      <c r="M30" s="182"/>
      <c r="N30" s="1"/>
      <c r="O30" s="1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3"/>
      <c r="G31" s="13"/>
      <c r="H31" s="13"/>
      <c r="I31" s="1"/>
      <c r="J31" s="1"/>
      <c r="K31" s="1" t="s">
        <v>154</v>
      </c>
      <c r="L31" s="1">
        <v>2184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11" t="s">
        <v>14</v>
      </c>
      <c r="B32" s="196" t="s">
        <v>155</v>
      </c>
      <c r="C32" s="197"/>
      <c r="D32" s="198"/>
      <c r="E32" s="1" t="s">
        <v>156</v>
      </c>
      <c r="F32" s="13"/>
      <c r="G32" s="13"/>
      <c r="H32" s="13"/>
      <c r="I32" s="1"/>
      <c r="J32" s="1"/>
      <c r="K32" s="1" t="s">
        <v>157</v>
      </c>
      <c r="L32" s="1">
        <v>2208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111"/>
      <c r="B33" s="112" t="s">
        <v>158</v>
      </c>
      <c r="C33" s="112" t="s">
        <v>159</v>
      </c>
      <c r="D33" s="112" t="s">
        <v>160</v>
      </c>
      <c r="E33" s="112" t="s">
        <v>161</v>
      </c>
      <c r="F33" s="113"/>
      <c r="G33" s="1"/>
      <c r="H33" s="1"/>
      <c r="I33" s="1"/>
      <c r="J33" s="1"/>
      <c r="K33" s="1" t="s">
        <v>162</v>
      </c>
      <c r="L33" s="1">
        <v>2208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111" t="str">
        <f t="shared" ref="A34:A36" si="22">A11</f>
        <v>DURHAM</v>
      </c>
      <c r="B34" s="111">
        <v>264</v>
      </c>
      <c r="C34" s="114">
        <v>35054</v>
      </c>
      <c r="D34" s="115">
        <v>304.60000000000002</v>
      </c>
      <c r="E34" s="116">
        <v>2419200</v>
      </c>
      <c r="F34" s="113" t="str">
        <f t="shared" ref="F34:F36" si="23">A11</f>
        <v>DURHAM</v>
      </c>
      <c r="G34" s="1"/>
      <c r="H34" s="1"/>
      <c r="I34" s="1"/>
      <c r="J34" s="1"/>
      <c r="K34" s="1"/>
      <c r="L34" s="1"/>
      <c r="M34" s="1"/>
      <c r="N34" s="2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111" t="str">
        <f t="shared" si="22"/>
        <v>ECDF</v>
      </c>
      <c r="B35" s="111">
        <v>568</v>
      </c>
      <c r="C35" s="114">
        <v>10000</v>
      </c>
      <c r="D35" s="115">
        <v>1345.3389999999999</v>
      </c>
      <c r="E35" s="116">
        <v>10812256</v>
      </c>
      <c r="F35" s="113" t="str">
        <f t="shared" si="23"/>
        <v>ECDF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11" t="str">
        <f t="shared" si="22"/>
        <v>GLASGOW</v>
      </c>
      <c r="B36" s="111">
        <v>573</v>
      </c>
      <c r="C36" s="114">
        <v>46043</v>
      </c>
      <c r="D36" s="117">
        <v>2853</v>
      </c>
      <c r="E36" s="116">
        <v>8469816</v>
      </c>
      <c r="F36" s="113" t="str">
        <f t="shared" si="23"/>
        <v>GLASGOW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11" t="s">
        <v>149</v>
      </c>
      <c r="B37" s="111"/>
      <c r="C37" s="118"/>
      <c r="D37" s="119"/>
      <c r="E37" s="11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 t="s">
        <v>163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 t="s">
        <v>164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20"/>
      <c r="N45" s="120"/>
      <c r="O45" s="120"/>
      <c r="P45" s="12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O10:S10"/>
    <mergeCell ref="F22:O22"/>
    <mergeCell ref="D22:E22"/>
    <mergeCell ref="B22:C22"/>
    <mergeCell ref="B32:D32"/>
    <mergeCell ref="L30:M30"/>
    <mergeCell ref="A2:C2"/>
    <mergeCell ref="B3:C3"/>
    <mergeCell ref="B4:C4"/>
    <mergeCell ref="B5:C5"/>
    <mergeCell ref="I10:M10"/>
  </mergeCells>
  <conditionalFormatting sqref="C27">
    <cfRule type="cellIs" dxfId="14" priority="1" stopIfTrue="1" operator="greaterThanOrEqual">
      <formula>E27</formula>
    </cfRule>
  </conditionalFormatting>
  <conditionalFormatting sqref="C27">
    <cfRule type="cellIs" dxfId="13" priority="2" stopIfTrue="1" operator="lessThan">
      <formula>E27</formula>
    </cfRule>
  </conditionalFormatting>
  <conditionalFormatting sqref="F24:G27">
    <cfRule type="cellIs" dxfId="12" priority="3" stopIfTrue="1" operator="greaterThanOrEqual">
      <formula>1</formula>
    </cfRule>
  </conditionalFormatting>
  <conditionalFormatting sqref="F24:G27">
    <cfRule type="cellIs" dxfId="11" priority="4" stopIfTrue="1" operator="greaterThanOrEqual">
      <formula>0.95</formula>
    </cfRule>
  </conditionalFormatting>
  <conditionalFormatting sqref="F24:G27">
    <cfRule type="cellIs" dxfId="10" priority="5" stopIfTrue="1" operator="lessThan">
      <formula>0.95</formula>
    </cfRule>
  </conditionalFormatting>
  <conditionalFormatting sqref="C34:D35">
    <cfRule type="cellIs" dxfId="9" priority="6" stopIfTrue="1" operator="between">
      <formula>1.1*B24</formula>
      <formula>1.2*B24</formula>
    </cfRule>
  </conditionalFormatting>
  <conditionalFormatting sqref="C34:D35">
    <cfRule type="cellIs" dxfId="8" priority="7" stopIfTrue="1" operator="between">
      <formula>0.9*B24</formula>
      <formula>0.8*B24</formula>
    </cfRule>
  </conditionalFormatting>
  <conditionalFormatting sqref="C34:D35">
    <cfRule type="cellIs" dxfId="7" priority="8" stopIfTrue="1" operator="lessThan">
      <formula>0.8*B24</formula>
    </cfRule>
  </conditionalFormatting>
  <conditionalFormatting sqref="C34:D35">
    <cfRule type="cellIs" dxfId="6" priority="9" stopIfTrue="1" operator="greaterThan">
      <formula>1.2*B24</formula>
    </cfRule>
  </conditionalFormatting>
  <conditionalFormatting sqref="C36:D36">
    <cfRule type="cellIs" dxfId="5" priority="10" stopIfTrue="1" operator="between">
      <formula>1.1*B26</formula>
      <formula>1.2*B26</formula>
    </cfRule>
  </conditionalFormatting>
  <conditionalFormatting sqref="C36:D36">
    <cfRule type="cellIs" dxfId="4" priority="11" stopIfTrue="1" operator="between">
      <formula>0.9*B26</formula>
      <formula>0.8*B26</formula>
    </cfRule>
  </conditionalFormatting>
  <conditionalFormatting sqref="C36:D36">
    <cfRule type="cellIs" dxfId="3" priority="12" stopIfTrue="1" operator="lessThan">
      <formula>0.8*B26</formula>
    </cfRule>
  </conditionalFormatting>
  <conditionalFormatting sqref="C36:D36">
    <cfRule type="cellIs" dxfId="2" priority="13" stopIfTrue="1" operator="greaterThan">
      <formula>1.2*B26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workbookViewId="0"/>
  </sheetViews>
  <sheetFormatPr defaultColWidth="17.28515625" defaultRowHeight="15" customHeight="1" x14ac:dyDescent="0.2"/>
  <cols>
    <col min="1" max="1" width="8.85546875" customWidth="1"/>
    <col min="2" max="2" width="30.28515625" customWidth="1"/>
    <col min="3" max="3" width="7.28515625" customWidth="1"/>
    <col min="4" max="4" width="5.85546875" customWidth="1"/>
    <col min="5" max="10" width="4.7109375" customWidth="1"/>
    <col min="11" max="11" width="7.7109375" customWidth="1"/>
    <col min="12" max="35" width="4.7109375" customWidth="1"/>
    <col min="36" max="36" width="5.85546875" customWidth="1"/>
    <col min="37" max="37" width="6" customWidth="1"/>
    <col min="38" max="38" width="5.28515625" customWidth="1"/>
    <col min="39" max="40" width="4.28515625" customWidth="1"/>
    <col min="41" max="42" width="8.85546875" customWidth="1"/>
  </cols>
  <sheetData>
    <row r="1" spans="1:42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2.75" customHeight="1" x14ac:dyDescent="0.2">
      <c r="A2" s="1"/>
      <c r="B2" s="200" t="s">
        <v>0</v>
      </c>
      <c r="C2" s="189"/>
      <c r="D2" s="189"/>
      <c r="E2" s="189"/>
      <c r="F2" s="19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2.75" customHeight="1" x14ac:dyDescent="0.2">
      <c r="A3" s="1"/>
      <c r="B3" s="8" t="s">
        <v>2</v>
      </c>
      <c r="C3" s="210" t="s">
        <v>4</v>
      </c>
      <c r="D3" s="211"/>
      <c r="E3" s="211"/>
      <c r="F3" s="2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2.75" customHeight="1" x14ac:dyDescent="0.2">
      <c r="A4" s="1"/>
      <c r="B4" s="6" t="s">
        <v>6</v>
      </c>
      <c r="C4" s="203" t="str">
        <f>Metrics!B4</f>
        <v>Q117</v>
      </c>
      <c r="D4" s="197"/>
      <c r="E4" s="197"/>
      <c r="F4" s="20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2.75" customHeight="1" x14ac:dyDescent="0.2">
      <c r="A5" s="1"/>
      <c r="B5" s="12" t="s">
        <v>9</v>
      </c>
      <c r="C5" s="204" t="str">
        <f>Metrics!B5</f>
        <v>Gareth Roy</v>
      </c>
      <c r="D5" s="213"/>
      <c r="E5" s="213"/>
      <c r="F5" s="20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2.75" customHeight="1" x14ac:dyDescent="0.2">
      <c r="A6" s="1"/>
      <c r="B6" s="1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2.75" customHeight="1" x14ac:dyDescent="0.2">
      <c r="A7" s="1"/>
      <c r="B7" s="18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2.75" hidden="1" customHeight="1" x14ac:dyDescent="0.2">
      <c r="A9" s="1"/>
      <c r="B9" s="18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75.75" customHeight="1" x14ac:dyDescent="0.2">
      <c r="A10" s="1"/>
      <c r="B10" s="22" t="s">
        <v>14</v>
      </c>
      <c r="C10" s="23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33</v>
      </c>
      <c r="L10" s="24" t="s">
        <v>34</v>
      </c>
      <c r="M10" s="24" t="s">
        <v>35</v>
      </c>
      <c r="N10" s="24" t="s">
        <v>36</v>
      </c>
      <c r="O10" s="24" t="s">
        <v>37</v>
      </c>
      <c r="P10" s="24" t="s">
        <v>38</v>
      </c>
      <c r="Q10" s="24" t="s">
        <v>39</v>
      </c>
      <c r="R10" s="24" t="s">
        <v>40</v>
      </c>
      <c r="S10" s="24" t="s">
        <v>41</v>
      </c>
      <c r="T10" s="24" t="s">
        <v>42</v>
      </c>
      <c r="U10" s="24" t="s">
        <v>43</v>
      </c>
      <c r="V10" s="24" t="s">
        <v>44</v>
      </c>
      <c r="W10" s="24" t="s">
        <v>45</v>
      </c>
      <c r="X10" s="24" t="s">
        <v>46</v>
      </c>
      <c r="Y10" s="24" t="s">
        <v>47</v>
      </c>
      <c r="Z10" s="24" t="s">
        <v>48</v>
      </c>
      <c r="AA10" s="24" t="s">
        <v>49</v>
      </c>
      <c r="AB10" s="24" t="s">
        <v>50</v>
      </c>
      <c r="AC10" s="24" t="s">
        <v>51</v>
      </c>
      <c r="AD10" s="24" t="s">
        <v>52</v>
      </c>
      <c r="AE10" s="24" t="s">
        <v>53</v>
      </c>
      <c r="AF10" s="24" t="s">
        <v>54</v>
      </c>
      <c r="AG10" s="24" t="s">
        <v>55</v>
      </c>
      <c r="AH10" s="24" t="s">
        <v>56</v>
      </c>
      <c r="AI10" s="24" t="s">
        <v>57</v>
      </c>
      <c r="AJ10" s="24" t="s">
        <v>58</v>
      </c>
      <c r="AK10" s="24" t="s">
        <v>59</v>
      </c>
      <c r="AL10" s="24" t="s">
        <v>60</v>
      </c>
      <c r="AM10" s="24" t="s">
        <v>61</v>
      </c>
      <c r="AN10" s="24" t="s">
        <v>62</v>
      </c>
      <c r="AO10" s="24" t="s">
        <v>63</v>
      </c>
      <c r="AP10" s="22" t="s">
        <v>64</v>
      </c>
    </row>
    <row r="11" spans="1:42" ht="13.5" customHeight="1" x14ac:dyDescent="0.2">
      <c r="A11" s="1"/>
      <c r="B11" s="26" t="s">
        <v>65</v>
      </c>
      <c r="C11" s="27">
        <v>0</v>
      </c>
      <c r="D11" s="29">
        <v>1</v>
      </c>
      <c r="E11" s="29">
        <v>0</v>
      </c>
      <c r="F11" s="29">
        <v>0</v>
      </c>
      <c r="G11" s="29">
        <v>0</v>
      </c>
      <c r="H11" s="29">
        <v>1</v>
      </c>
      <c r="I11" s="29">
        <v>1</v>
      </c>
      <c r="J11" s="29">
        <v>0</v>
      </c>
      <c r="K11" s="29">
        <v>1</v>
      </c>
      <c r="L11" s="29">
        <v>1</v>
      </c>
      <c r="M11" s="29">
        <v>1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1</v>
      </c>
      <c r="T11" s="29">
        <v>0</v>
      </c>
      <c r="U11" s="29">
        <v>0</v>
      </c>
      <c r="V11" s="29">
        <v>0</v>
      </c>
      <c r="W11" s="29">
        <v>1</v>
      </c>
      <c r="X11" s="29">
        <v>1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1</v>
      </c>
      <c r="AE11" s="29">
        <v>1</v>
      </c>
      <c r="AF11" s="29">
        <v>1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31">
        <v>0</v>
      </c>
      <c r="AO11" s="7">
        <v>1</v>
      </c>
      <c r="AP11" s="34">
        <f t="shared" ref="AP11:AP16" si="0">SUM(C11:AO11)</f>
        <v>13</v>
      </c>
    </row>
    <row r="12" spans="1:42" ht="13.5" customHeight="1" x14ac:dyDescent="0.2">
      <c r="A12" s="1"/>
      <c r="B12" s="26" t="s">
        <v>73</v>
      </c>
      <c r="C12" s="27">
        <v>0</v>
      </c>
      <c r="D12" s="29">
        <v>1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1</v>
      </c>
      <c r="L12" s="29">
        <v>1</v>
      </c>
      <c r="M12" s="29">
        <v>0</v>
      </c>
      <c r="N12" s="29">
        <v>1</v>
      </c>
      <c r="O12" s="29">
        <v>0</v>
      </c>
      <c r="P12" s="29">
        <v>0</v>
      </c>
      <c r="Q12" s="29">
        <v>0</v>
      </c>
      <c r="R12" s="29">
        <v>0</v>
      </c>
      <c r="S12" s="29">
        <v>1</v>
      </c>
      <c r="T12" s="29">
        <v>0</v>
      </c>
      <c r="U12" s="29">
        <v>1</v>
      </c>
      <c r="V12" s="29">
        <v>1</v>
      </c>
      <c r="W12" s="29">
        <v>0</v>
      </c>
      <c r="X12" s="29">
        <v>1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1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1">
        <v>0</v>
      </c>
      <c r="AO12" s="7">
        <v>0</v>
      </c>
      <c r="AP12" s="34">
        <f t="shared" si="0"/>
        <v>9</v>
      </c>
    </row>
    <row r="13" spans="1:42" ht="13.5" customHeight="1" x14ac:dyDescent="0.2">
      <c r="A13" s="1"/>
      <c r="B13" s="26" t="s">
        <v>74</v>
      </c>
      <c r="C13" s="27">
        <v>0</v>
      </c>
      <c r="D13" s="29">
        <v>1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1</v>
      </c>
      <c r="L13" s="29">
        <v>1</v>
      </c>
      <c r="M13" s="29">
        <v>0</v>
      </c>
      <c r="N13" s="29">
        <v>1</v>
      </c>
      <c r="O13" s="29">
        <v>1</v>
      </c>
      <c r="P13" s="29">
        <v>0</v>
      </c>
      <c r="Q13" s="29">
        <v>0</v>
      </c>
      <c r="R13" s="29">
        <v>0</v>
      </c>
      <c r="S13" s="29">
        <v>1</v>
      </c>
      <c r="T13" s="29">
        <v>0</v>
      </c>
      <c r="U13" s="29">
        <v>0</v>
      </c>
      <c r="V13" s="29">
        <v>0</v>
      </c>
      <c r="W13" s="29">
        <v>1</v>
      </c>
      <c r="X13" s="29">
        <v>1</v>
      </c>
      <c r="Y13" s="29">
        <v>1</v>
      </c>
      <c r="Z13" s="29">
        <v>0</v>
      </c>
      <c r="AA13" s="29">
        <v>0</v>
      </c>
      <c r="AB13" s="29">
        <v>0</v>
      </c>
      <c r="AC13" s="29">
        <v>0</v>
      </c>
      <c r="AD13" s="29">
        <v>1</v>
      </c>
      <c r="AE13" s="29">
        <v>1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31">
        <v>1</v>
      </c>
      <c r="AO13" s="7">
        <v>0</v>
      </c>
      <c r="AP13" s="34">
        <f t="shared" si="0"/>
        <v>12</v>
      </c>
    </row>
    <row r="14" spans="1:42" ht="13.5" customHeight="1" x14ac:dyDescent="0.2">
      <c r="A14" s="1"/>
      <c r="B14" s="26"/>
      <c r="C14" s="27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1"/>
      <c r="AO14" s="7"/>
      <c r="AP14" s="34">
        <f t="shared" si="0"/>
        <v>0</v>
      </c>
    </row>
    <row r="15" spans="1:42" ht="13.5" customHeight="1" x14ac:dyDescent="0.2">
      <c r="A15" s="1"/>
      <c r="B15" s="26"/>
      <c r="C15" s="27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1"/>
      <c r="AO15" s="7"/>
      <c r="AP15" s="34">
        <f t="shared" si="0"/>
        <v>0</v>
      </c>
    </row>
    <row r="16" spans="1:42" ht="13.5" customHeight="1" x14ac:dyDescent="0.2">
      <c r="A16" s="1"/>
      <c r="B16" s="26"/>
      <c r="C16" s="2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1"/>
      <c r="AO16" s="7"/>
      <c r="AP16" s="34">
        <f t="shared" si="0"/>
        <v>0</v>
      </c>
    </row>
    <row r="17" spans="1:42" ht="13.5" customHeight="1" x14ac:dyDescent="0.2">
      <c r="A17" s="1"/>
      <c r="B17" s="26"/>
      <c r="C17" s="2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1"/>
      <c r="AO17" s="7"/>
      <c r="AP17" s="34"/>
    </row>
    <row r="18" spans="1:42" ht="12.75" customHeight="1" x14ac:dyDescent="0.2">
      <c r="A18" s="1"/>
      <c r="B18" s="40"/>
      <c r="C18" s="27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1"/>
      <c r="AO18" s="7"/>
      <c r="AP18" s="34">
        <f t="shared" ref="AP18:AP19" si="1">SUM(C18:AO18)</f>
        <v>0</v>
      </c>
    </row>
    <row r="19" spans="1:42" ht="13.5" customHeight="1" x14ac:dyDescent="0.2">
      <c r="A19" s="1"/>
      <c r="B19" s="43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8"/>
      <c r="AO19" s="14"/>
      <c r="AP19" s="50">
        <f t="shared" si="1"/>
        <v>0</v>
      </c>
    </row>
    <row r="20" spans="1:42" ht="13.5" customHeight="1" x14ac:dyDescent="0.2">
      <c r="A20" s="1"/>
      <c r="B20" s="26" t="s">
        <v>64</v>
      </c>
      <c r="C20" s="26">
        <f t="shared" ref="C20:AM20" si="2">SUM(C11:C19)</f>
        <v>0</v>
      </c>
      <c r="D20" s="26">
        <f t="shared" si="2"/>
        <v>3</v>
      </c>
      <c r="E20" s="26">
        <f t="shared" si="2"/>
        <v>0</v>
      </c>
      <c r="F20" s="26">
        <f t="shared" si="2"/>
        <v>0</v>
      </c>
      <c r="G20" s="26">
        <f t="shared" si="2"/>
        <v>0</v>
      </c>
      <c r="H20" s="26">
        <f t="shared" si="2"/>
        <v>1</v>
      </c>
      <c r="I20" s="26">
        <f t="shared" si="2"/>
        <v>1</v>
      </c>
      <c r="J20" s="26">
        <f t="shared" si="2"/>
        <v>0</v>
      </c>
      <c r="K20" s="26">
        <f t="shared" si="2"/>
        <v>3</v>
      </c>
      <c r="L20" s="26">
        <f t="shared" si="2"/>
        <v>3</v>
      </c>
      <c r="M20" s="26">
        <f t="shared" si="2"/>
        <v>1</v>
      </c>
      <c r="N20" s="26">
        <f t="shared" si="2"/>
        <v>2</v>
      </c>
      <c r="O20" s="26">
        <f t="shared" si="2"/>
        <v>1</v>
      </c>
      <c r="P20" s="26">
        <f t="shared" si="2"/>
        <v>0</v>
      </c>
      <c r="Q20" s="26">
        <f t="shared" si="2"/>
        <v>0</v>
      </c>
      <c r="R20" s="26">
        <f t="shared" si="2"/>
        <v>0</v>
      </c>
      <c r="S20" s="26">
        <f t="shared" si="2"/>
        <v>3</v>
      </c>
      <c r="T20" s="26">
        <f t="shared" si="2"/>
        <v>0</v>
      </c>
      <c r="U20" s="26">
        <f t="shared" si="2"/>
        <v>1</v>
      </c>
      <c r="V20" s="26">
        <f t="shared" si="2"/>
        <v>1</v>
      </c>
      <c r="W20" s="26">
        <f t="shared" si="2"/>
        <v>2</v>
      </c>
      <c r="X20" s="26">
        <f t="shared" si="2"/>
        <v>3</v>
      </c>
      <c r="Y20" s="26">
        <f t="shared" si="2"/>
        <v>1</v>
      </c>
      <c r="Z20" s="26">
        <f t="shared" si="2"/>
        <v>0</v>
      </c>
      <c r="AA20" s="26">
        <f t="shared" si="2"/>
        <v>0</v>
      </c>
      <c r="AB20" s="26">
        <f t="shared" si="2"/>
        <v>0</v>
      </c>
      <c r="AC20" s="26">
        <f t="shared" si="2"/>
        <v>0</v>
      </c>
      <c r="AD20" s="26">
        <f t="shared" si="2"/>
        <v>3</v>
      </c>
      <c r="AE20" s="26">
        <f t="shared" si="2"/>
        <v>2</v>
      </c>
      <c r="AF20" s="26">
        <f t="shared" si="2"/>
        <v>1</v>
      </c>
      <c r="AG20" s="26">
        <f t="shared" si="2"/>
        <v>0</v>
      </c>
      <c r="AH20" s="26">
        <f t="shared" si="2"/>
        <v>0</v>
      </c>
      <c r="AI20" s="26">
        <f t="shared" si="2"/>
        <v>0</v>
      </c>
      <c r="AJ20" s="26">
        <f t="shared" si="2"/>
        <v>0</v>
      </c>
      <c r="AK20" s="26">
        <f t="shared" si="2"/>
        <v>0</v>
      </c>
      <c r="AL20" s="26">
        <f t="shared" si="2"/>
        <v>0</v>
      </c>
      <c r="AM20" s="26">
        <f t="shared" si="2"/>
        <v>0</v>
      </c>
      <c r="AN20" s="57"/>
      <c r="AO20" s="60">
        <f t="shared" ref="AO20:AP20" si="3">SUM(AO11:AO19)</f>
        <v>1</v>
      </c>
      <c r="AP20" s="26">
        <f t="shared" si="3"/>
        <v>34</v>
      </c>
    </row>
    <row r="21" spans="1:42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3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38" customHeight="1" x14ac:dyDescent="0.2">
      <c r="A30" s="1"/>
      <c r="B30" s="22" t="s">
        <v>14</v>
      </c>
      <c r="C30" s="23" t="s">
        <v>81</v>
      </c>
      <c r="D30" s="24" t="s">
        <v>82</v>
      </c>
      <c r="E30" s="24" t="s">
        <v>83</v>
      </c>
      <c r="F30" s="24" t="s">
        <v>84</v>
      </c>
      <c r="G30" s="24" t="s">
        <v>85</v>
      </c>
      <c r="H30" s="24" t="s">
        <v>86</v>
      </c>
      <c r="I30" s="24" t="s">
        <v>87</v>
      </c>
      <c r="J30" s="24" t="s">
        <v>88</v>
      </c>
      <c r="K30" s="24" t="s">
        <v>35</v>
      </c>
      <c r="L30" s="24" t="s">
        <v>37</v>
      </c>
      <c r="M30" s="24" t="s">
        <v>89</v>
      </c>
      <c r="N30" s="24" t="s">
        <v>90</v>
      </c>
      <c r="O30" s="24" t="s">
        <v>91</v>
      </c>
      <c r="P30" s="24" t="s">
        <v>92</v>
      </c>
      <c r="Q30" s="24" t="s">
        <v>93</v>
      </c>
      <c r="R30" s="24" t="s">
        <v>94</v>
      </c>
      <c r="S30" s="24" t="s">
        <v>43</v>
      </c>
      <c r="T30" s="24" t="s">
        <v>95</v>
      </c>
      <c r="U30" s="24" t="s">
        <v>96</v>
      </c>
      <c r="V30" s="24" t="s">
        <v>62</v>
      </c>
      <c r="W30" s="24" t="s">
        <v>97</v>
      </c>
      <c r="X30" s="24" t="s">
        <v>98</v>
      </c>
      <c r="Y30" s="24" t="s">
        <v>99</v>
      </c>
      <c r="Z30" s="24" t="s">
        <v>100</v>
      </c>
      <c r="AA30" s="24" t="s">
        <v>101</v>
      </c>
      <c r="AB30" s="24" t="s">
        <v>102</v>
      </c>
      <c r="AC30" s="24" t="s">
        <v>103</v>
      </c>
      <c r="AD30" s="24" t="s">
        <v>104</v>
      </c>
      <c r="AE30" s="24" t="s">
        <v>105</v>
      </c>
      <c r="AF30" s="24" t="s">
        <v>106</v>
      </c>
      <c r="AG30" s="24" t="s">
        <v>107</v>
      </c>
      <c r="AH30" s="24" t="s">
        <v>108</v>
      </c>
      <c r="AI30" s="24" t="s">
        <v>109</v>
      </c>
      <c r="AJ30" s="24" t="s">
        <v>110</v>
      </c>
      <c r="AK30" s="65" t="s">
        <v>111</v>
      </c>
      <c r="AL30" s="24" t="s">
        <v>112</v>
      </c>
      <c r="AM30" s="24" t="s">
        <v>113</v>
      </c>
      <c r="AN30" s="67" t="s">
        <v>114</v>
      </c>
      <c r="AO30" s="1"/>
      <c r="AP30" s="1"/>
    </row>
    <row r="31" spans="1:42" ht="13.5" customHeight="1" x14ac:dyDescent="0.2">
      <c r="A31" s="1"/>
      <c r="B31" s="26" t="s">
        <v>65</v>
      </c>
      <c r="C31" s="27">
        <v>240</v>
      </c>
      <c r="D31" s="29">
        <v>0.1</v>
      </c>
      <c r="E31" s="29"/>
      <c r="F31" s="29"/>
      <c r="G31" s="29"/>
      <c r="H31" s="29">
        <v>0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>
        <v>7.67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70">
        <f t="shared" ref="AL31:AL33" si="4">SUM(C31:AK31)</f>
        <v>247.76999999999998</v>
      </c>
      <c r="AM31" s="72">
        <f t="shared" ref="AM31:AM33" si="5">AL31/$AL$34</f>
        <v>5.5522228723257648E-2</v>
      </c>
      <c r="AN31" s="72">
        <f t="shared" ref="AN31:AN34" si="6">(AL31-(C31+G31+R31))/AL31</f>
        <v>3.1359728780723989E-2</v>
      </c>
      <c r="AO31" s="1"/>
      <c r="AP31" s="1"/>
    </row>
    <row r="32" spans="1:42" ht="13.5" customHeight="1" x14ac:dyDescent="0.2">
      <c r="A32" s="1"/>
      <c r="B32" s="26" t="s">
        <v>73</v>
      </c>
      <c r="C32" s="74">
        <v>1071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77">
        <f>Resources!D35-SUM(C32:AJ32)</f>
        <v>274.33899999999994</v>
      </c>
      <c r="AL32" s="70">
        <f t="shared" si="4"/>
        <v>1345.3389999999999</v>
      </c>
      <c r="AM32" s="72">
        <f t="shared" si="5"/>
        <v>0.30147402699406195</v>
      </c>
      <c r="AN32" s="72">
        <f t="shared" si="6"/>
        <v>0.20391812026559844</v>
      </c>
      <c r="AO32" s="1"/>
      <c r="AP32" s="1"/>
    </row>
    <row r="33" spans="1:42" ht="13.5" customHeight="1" x14ac:dyDescent="0.2">
      <c r="A33" s="1"/>
      <c r="B33" s="26" t="s">
        <v>74</v>
      </c>
      <c r="C33" s="27">
        <v>2853</v>
      </c>
      <c r="D33" s="29">
        <v>1.2</v>
      </c>
      <c r="E33" s="29">
        <v>0</v>
      </c>
      <c r="F33" s="29">
        <v>0</v>
      </c>
      <c r="G33" s="29">
        <v>1.01</v>
      </c>
      <c r="H33" s="29"/>
      <c r="I33" s="29">
        <v>0</v>
      </c>
      <c r="J33" s="29">
        <v>2.89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2E-3</v>
      </c>
      <c r="Q33" s="29">
        <v>0</v>
      </c>
      <c r="R33" s="29">
        <v>0</v>
      </c>
      <c r="S33" s="29">
        <v>0</v>
      </c>
      <c r="T33" s="29">
        <v>1.39</v>
      </c>
      <c r="U33" s="29">
        <v>0</v>
      </c>
      <c r="V33" s="29">
        <v>1.52</v>
      </c>
      <c r="W33" s="29">
        <v>0</v>
      </c>
      <c r="X33" s="29">
        <v>2E-3</v>
      </c>
      <c r="Y33" s="29">
        <v>6.91</v>
      </c>
      <c r="Z33" s="29">
        <v>0</v>
      </c>
      <c r="AA33" s="29">
        <v>0</v>
      </c>
      <c r="AB33" s="29">
        <v>1.5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4.0000000000000001E-3</v>
      </c>
      <c r="AK33" s="77">
        <v>0</v>
      </c>
      <c r="AL33" s="70">
        <f t="shared" si="4"/>
        <v>2869.4279999999994</v>
      </c>
      <c r="AM33" s="72">
        <f t="shared" si="5"/>
        <v>0.64300374428268037</v>
      </c>
      <c r="AN33" s="72">
        <f t="shared" si="6"/>
        <v>5.373196330418193E-3</v>
      </c>
      <c r="AO33" s="1"/>
      <c r="AP33" s="1"/>
    </row>
    <row r="34" spans="1:42" ht="13.5" customHeight="1" x14ac:dyDescent="0.2">
      <c r="A34" s="1"/>
      <c r="B34" s="26" t="s">
        <v>64</v>
      </c>
      <c r="C34" s="27">
        <f t="shared" ref="C34:R34" si="7">SUM(C31:C33)</f>
        <v>4164</v>
      </c>
      <c r="D34" s="27">
        <f t="shared" si="7"/>
        <v>1.3</v>
      </c>
      <c r="E34" s="27">
        <f t="shared" si="7"/>
        <v>0</v>
      </c>
      <c r="F34" s="27">
        <f t="shared" si="7"/>
        <v>0</v>
      </c>
      <c r="G34" s="27">
        <f t="shared" si="7"/>
        <v>1.01</v>
      </c>
      <c r="H34" s="27">
        <f t="shared" si="7"/>
        <v>0</v>
      </c>
      <c r="I34" s="27">
        <f t="shared" si="7"/>
        <v>0</v>
      </c>
      <c r="J34" s="27">
        <f t="shared" si="7"/>
        <v>2.89</v>
      </c>
      <c r="K34" s="27">
        <f t="shared" si="7"/>
        <v>0</v>
      </c>
      <c r="L34" s="27">
        <f t="shared" si="7"/>
        <v>0</v>
      </c>
      <c r="M34" s="27">
        <f t="shared" si="7"/>
        <v>0</v>
      </c>
      <c r="N34" s="27">
        <f t="shared" si="7"/>
        <v>0</v>
      </c>
      <c r="O34" s="27">
        <f t="shared" si="7"/>
        <v>0</v>
      </c>
      <c r="P34" s="27">
        <f t="shared" si="7"/>
        <v>2E-3</v>
      </c>
      <c r="Q34" s="27">
        <f t="shared" si="7"/>
        <v>0</v>
      </c>
      <c r="R34" s="27">
        <f t="shared" si="7"/>
        <v>0</v>
      </c>
      <c r="S34" s="27">
        <v>0</v>
      </c>
      <c r="T34" s="27">
        <f t="shared" ref="T34:AJ34" si="8">SUM(T31:T33)</f>
        <v>1.39</v>
      </c>
      <c r="U34" s="27">
        <f t="shared" si="8"/>
        <v>0</v>
      </c>
      <c r="V34" s="27">
        <f t="shared" si="8"/>
        <v>1.52</v>
      </c>
      <c r="W34" s="27">
        <f t="shared" si="8"/>
        <v>0</v>
      </c>
      <c r="X34" s="27">
        <f t="shared" si="8"/>
        <v>2E-3</v>
      </c>
      <c r="Y34" s="27">
        <f t="shared" si="8"/>
        <v>14.58</v>
      </c>
      <c r="Z34" s="27">
        <f t="shared" si="8"/>
        <v>0</v>
      </c>
      <c r="AA34" s="27">
        <f t="shared" si="8"/>
        <v>0</v>
      </c>
      <c r="AB34" s="27">
        <f t="shared" si="8"/>
        <v>1.5</v>
      </c>
      <c r="AC34" s="27">
        <f t="shared" si="8"/>
        <v>0</v>
      </c>
      <c r="AD34" s="27">
        <f t="shared" si="8"/>
        <v>0</v>
      </c>
      <c r="AE34" s="27">
        <f t="shared" si="8"/>
        <v>0</v>
      </c>
      <c r="AF34" s="27">
        <f t="shared" si="8"/>
        <v>0</v>
      </c>
      <c r="AG34" s="27">
        <f t="shared" si="8"/>
        <v>0</v>
      </c>
      <c r="AH34" s="27">
        <f t="shared" si="8"/>
        <v>0</v>
      </c>
      <c r="AI34" s="27">
        <f t="shared" si="8"/>
        <v>0</v>
      </c>
      <c r="AJ34" s="27">
        <f t="shared" si="8"/>
        <v>4.0000000000000001E-3</v>
      </c>
      <c r="AK34" s="74">
        <v>0</v>
      </c>
      <c r="AL34" s="81">
        <f t="shared" ref="AL34:AM34" si="9">SUM(AL31:AL33)</f>
        <v>4462.5369999999994</v>
      </c>
      <c r="AM34" s="72">
        <f t="shared" si="9"/>
        <v>1</v>
      </c>
      <c r="AN34" s="72">
        <f t="shared" si="6"/>
        <v>6.6672164286816937E-2</v>
      </c>
      <c r="AO34" s="1"/>
      <c r="AP34" s="1"/>
    </row>
    <row r="35" spans="1:42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spans="1:4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spans="1:4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spans="1:4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spans="1:4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</sheetData>
  <mergeCells count="4">
    <mergeCell ref="B2:F2"/>
    <mergeCell ref="C3:F3"/>
    <mergeCell ref="C4:F4"/>
    <mergeCell ref="C5:F5"/>
  </mergeCells>
  <conditionalFormatting sqref="C11:T19 W11:AO19 C31:AK34">
    <cfRule type="cellIs" dxfId="1" priority="1" stopIfTrue="1" operator="equal">
      <formula>1</formula>
    </cfRule>
  </conditionalFormatting>
  <conditionalFormatting sqref="U11:V19">
    <cfRule type="cellIs" dxfId="0" priority="2" stopIfTrue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/>
  </sheetViews>
  <sheetFormatPr defaultColWidth="17.28515625" defaultRowHeight="15" customHeight="1" x14ac:dyDescent="0.2"/>
  <cols>
    <col min="1" max="1" width="9.140625" customWidth="1"/>
    <col min="2" max="2" width="19" customWidth="1"/>
    <col min="3" max="3" width="22.140625" customWidth="1"/>
    <col min="4" max="26" width="8.855468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3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6" t="s">
        <v>2</v>
      </c>
      <c r="C3" s="76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6" t="s">
        <v>6</v>
      </c>
      <c r="C4" s="76" t="str">
        <f>Metrics!B4</f>
        <v>Q117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2" t="s">
        <v>9</v>
      </c>
      <c r="C5" s="121" t="str">
        <f>Metrics!B5</f>
        <v>Gareth Roy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8" t="s">
        <v>165</v>
      </c>
      <c r="C7" s="1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">
      <c r="A8" s="1"/>
      <c r="B8" s="122"/>
      <c r="C8" s="123"/>
      <c r="D8" s="214" t="s">
        <v>166</v>
      </c>
      <c r="E8" s="177"/>
      <c r="F8" s="178"/>
      <c r="G8" s="215" t="s">
        <v>168</v>
      </c>
      <c r="H8" s="177"/>
      <c r="I8" s="17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1"/>
      <c r="B9" s="19" t="s">
        <v>14</v>
      </c>
      <c r="C9" s="127" t="s">
        <v>170</v>
      </c>
      <c r="D9" s="128" t="s">
        <v>171</v>
      </c>
      <c r="E9" s="21" t="s">
        <v>172</v>
      </c>
      <c r="F9" s="130" t="s">
        <v>173</v>
      </c>
      <c r="G9" s="20" t="s">
        <v>171</v>
      </c>
      <c r="H9" s="21" t="s">
        <v>172</v>
      </c>
      <c r="I9" s="25" t="s">
        <v>173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34" t="s">
        <v>174</v>
      </c>
      <c r="C10" s="131" t="s">
        <v>175</v>
      </c>
      <c r="D10" s="132">
        <v>0</v>
      </c>
      <c r="E10" s="133">
        <v>0</v>
      </c>
      <c r="F10" s="133">
        <v>0</v>
      </c>
      <c r="G10" s="134">
        <v>0</v>
      </c>
      <c r="H10" s="134">
        <v>0</v>
      </c>
      <c r="I10" s="136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37" t="s">
        <v>174</v>
      </c>
      <c r="C11" s="138" t="s">
        <v>179</v>
      </c>
      <c r="D11" s="139">
        <v>0</v>
      </c>
      <c r="E11" s="140">
        <v>0</v>
      </c>
      <c r="F11" s="140">
        <v>0</v>
      </c>
      <c r="G11" s="140">
        <v>0</v>
      </c>
      <c r="H11" s="140">
        <v>0</v>
      </c>
      <c r="I11" s="141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34" t="s">
        <v>180</v>
      </c>
      <c r="C12" s="131" t="s">
        <v>181</v>
      </c>
      <c r="D12" s="142">
        <v>0.5</v>
      </c>
      <c r="E12" s="143">
        <v>0.5</v>
      </c>
      <c r="F12" s="143">
        <v>0.5</v>
      </c>
      <c r="G12" s="143">
        <v>0.30000000000000004</v>
      </c>
      <c r="H12" s="143">
        <v>0.30000000000000004</v>
      </c>
      <c r="I12" s="145">
        <v>0.30000000000000004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34" t="s">
        <v>180</v>
      </c>
      <c r="C13" s="131" t="s">
        <v>184</v>
      </c>
      <c r="D13" s="142">
        <v>0</v>
      </c>
      <c r="E13" s="143">
        <v>0</v>
      </c>
      <c r="F13" s="143">
        <v>0</v>
      </c>
      <c r="G13" s="143">
        <v>0.3</v>
      </c>
      <c r="H13" s="143">
        <v>0.3</v>
      </c>
      <c r="I13" s="145">
        <v>0.3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37" t="s">
        <v>180</v>
      </c>
      <c r="C14" s="138" t="s">
        <v>185</v>
      </c>
      <c r="D14" s="139">
        <v>0</v>
      </c>
      <c r="E14" s="140">
        <v>0.5</v>
      </c>
      <c r="F14" s="140">
        <v>0.5</v>
      </c>
      <c r="G14" s="140">
        <v>0</v>
      </c>
      <c r="H14" s="140">
        <v>0</v>
      </c>
      <c r="I14" s="141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34" t="s">
        <v>180</v>
      </c>
      <c r="C15" s="131" t="s">
        <v>186</v>
      </c>
      <c r="D15" s="142">
        <v>0</v>
      </c>
      <c r="E15" s="143">
        <v>0</v>
      </c>
      <c r="F15" s="143">
        <v>0</v>
      </c>
      <c r="G15" s="143">
        <v>0.2</v>
      </c>
      <c r="H15" s="143">
        <v>0.2</v>
      </c>
      <c r="I15" s="145">
        <v>0.2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34" t="s">
        <v>187</v>
      </c>
      <c r="C16" s="131" t="s">
        <v>188</v>
      </c>
      <c r="D16" s="142">
        <v>1</v>
      </c>
      <c r="E16" s="143">
        <v>1</v>
      </c>
      <c r="F16" s="143">
        <v>1</v>
      </c>
      <c r="G16" s="143">
        <v>0</v>
      </c>
      <c r="H16" s="143">
        <v>0</v>
      </c>
      <c r="I16" s="145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34" t="s">
        <v>187</v>
      </c>
      <c r="C17" s="131" t="s">
        <v>189</v>
      </c>
      <c r="D17" s="142">
        <v>0</v>
      </c>
      <c r="E17" s="143">
        <v>0</v>
      </c>
      <c r="F17" s="143">
        <v>0</v>
      </c>
      <c r="G17" s="143">
        <v>0</v>
      </c>
      <c r="H17" s="143">
        <v>0</v>
      </c>
      <c r="I17" s="145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34" t="s">
        <v>187</v>
      </c>
      <c r="C18" s="146" t="s">
        <v>190</v>
      </c>
      <c r="D18" s="142">
        <v>1</v>
      </c>
      <c r="E18" s="143">
        <v>1</v>
      </c>
      <c r="F18" s="143">
        <v>1</v>
      </c>
      <c r="G18" s="143">
        <v>0</v>
      </c>
      <c r="H18" s="143">
        <v>0</v>
      </c>
      <c r="I18" s="145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47" t="s">
        <v>187</v>
      </c>
      <c r="C19" s="148" t="s">
        <v>194</v>
      </c>
      <c r="D19" s="142">
        <v>0.2</v>
      </c>
      <c r="E19" s="143">
        <v>0.2</v>
      </c>
      <c r="F19" s="143">
        <v>0.2</v>
      </c>
      <c r="G19" s="143">
        <v>0</v>
      </c>
      <c r="H19" s="143">
        <v>0</v>
      </c>
      <c r="I19" s="145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1"/>
      <c r="B20" s="147" t="s">
        <v>195</v>
      </c>
      <c r="C20" s="148" t="s">
        <v>196</v>
      </c>
      <c r="D20" s="150">
        <v>0.3</v>
      </c>
      <c r="E20" s="151">
        <v>0.3</v>
      </c>
      <c r="F20" s="151">
        <v>0.3</v>
      </c>
      <c r="G20" s="151">
        <v>0</v>
      </c>
      <c r="H20" s="151">
        <v>0</v>
      </c>
      <c r="I20" s="152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1"/>
      <c r="B21" s="57" t="s">
        <v>64</v>
      </c>
      <c r="C21" s="153"/>
      <c r="D21" s="154">
        <f t="shared" ref="D21:I21" si="0">SUM(D10:D20)</f>
        <v>3</v>
      </c>
      <c r="E21" s="156">
        <f t="shared" si="0"/>
        <v>3.5</v>
      </c>
      <c r="F21" s="157">
        <f t="shared" si="0"/>
        <v>3.5</v>
      </c>
      <c r="G21" s="154">
        <f t="shared" si="0"/>
        <v>0.8</v>
      </c>
      <c r="H21" s="156">
        <f t="shared" si="0"/>
        <v>0.8</v>
      </c>
      <c r="I21" s="157">
        <f t="shared" si="0"/>
        <v>0.8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8" t="s">
        <v>199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"/>
      <c r="B24" s="158"/>
      <c r="C24" s="159"/>
      <c r="D24" s="216" t="s">
        <v>200</v>
      </c>
      <c r="E24" s="177"/>
      <c r="F24" s="178"/>
      <c r="G24" s="216" t="s">
        <v>168</v>
      </c>
      <c r="H24" s="177"/>
      <c r="I24" s="17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"/>
      <c r="B25" s="161" t="s">
        <v>14</v>
      </c>
      <c r="C25" s="162" t="s">
        <v>170</v>
      </c>
      <c r="D25" s="163" t="s">
        <v>171</v>
      </c>
      <c r="E25" s="164" t="s">
        <v>172</v>
      </c>
      <c r="F25" s="165" t="s">
        <v>173</v>
      </c>
      <c r="G25" s="163" t="s">
        <v>171</v>
      </c>
      <c r="H25" s="164" t="s">
        <v>172</v>
      </c>
      <c r="I25" s="165" t="s">
        <v>173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50"/>
      <c r="C26" s="166"/>
      <c r="D26" s="167"/>
      <c r="E26" s="168"/>
      <c r="F26" s="170"/>
      <c r="G26" s="171"/>
      <c r="H26" s="172"/>
      <c r="I26" s="17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D8:F8"/>
    <mergeCell ref="G8:I8"/>
    <mergeCell ref="D24:F24"/>
    <mergeCell ref="G24:I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7.28515625" defaultRowHeight="15" customHeight="1" x14ac:dyDescent="0.2"/>
  <cols>
    <col min="1" max="1" width="9.140625" customWidth="1"/>
    <col min="2" max="2" width="11.85546875" customWidth="1"/>
    <col min="3" max="3" width="22.85546875" customWidth="1"/>
    <col min="4" max="7" width="8.85546875" customWidth="1"/>
    <col min="8" max="8" width="14.28515625" customWidth="1"/>
    <col min="9" max="10" width="8.85546875" customWidth="1"/>
    <col min="11" max="11" width="13.42578125" customWidth="1"/>
    <col min="12" max="12" width="41.42578125" customWidth="1"/>
    <col min="13" max="13" width="25.140625" customWidth="1"/>
    <col min="14" max="26" width="8.855468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24" t="s">
        <v>167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26" t="s">
        <v>169</v>
      </c>
      <c r="C3" s="129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6" t="s">
        <v>6</v>
      </c>
      <c r="C4" s="76" t="str">
        <f>Metrics!B4</f>
        <v>Q117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2" t="s">
        <v>9</v>
      </c>
      <c r="C5" s="121" t="str">
        <f>Metrics!B5</f>
        <v>Gareth Roy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1"/>
      <c r="B7" s="18" t="s">
        <v>176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135" t="s">
        <v>177</v>
      </c>
      <c r="C8" s="236" t="s">
        <v>178</v>
      </c>
      <c r="D8" s="237"/>
      <c r="E8" s="237"/>
      <c r="F8" s="237"/>
      <c r="G8" s="238"/>
      <c r="H8" s="255" t="s">
        <v>182</v>
      </c>
      <c r="I8" s="237"/>
      <c r="J8" s="237"/>
      <c r="K8" s="237"/>
      <c r="L8" s="23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2.5" customHeight="1" x14ac:dyDescent="0.2">
      <c r="A9" s="1"/>
      <c r="B9" s="144" t="s">
        <v>65</v>
      </c>
      <c r="C9" s="232" t="s">
        <v>183</v>
      </c>
      <c r="D9" s="197"/>
      <c r="E9" s="197"/>
      <c r="F9" s="197"/>
      <c r="G9" s="198"/>
      <c r="H9" s="247" t="s">
        <v>191</v>
      </c>
      <c r="I9" s="197"/>
      <c r="J9" s="197"/>
      <c r="K9" s="197"/>
      <c r="L9" s="20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2.5" customHeight="1" x14ac:dyDescent="0.2">
      <c r="A10" s="1"/>
      <c r="B10" s="144" t="s">
        <v>73</v>
      </c>
      <c r="C10" s="232" t="s">
        <v>192</v>
      </c>
      <c r="D10" s="197"/>
      <c r="E10" s="197"/>
      <c r="F10" s="197"/>
      <c r="G10" s="198"/>
      <c r="H10" s="247" t="s">
        <v>193</v>
      </c>
      <c r="I10" s="197"/>
      <c r="J10" s="197"/>
      <c r="K10" s="197"/>
      <c r="L10" s="20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2.5" customHeight="1" x14ac:dyDescent="0.2">
      <c r="A11" s="1"/>
      <c r="B11" s="149" t="s">
        <v>74</v>
      </c>
      <c r="C11" s="239" t="s">
        <v>197</v>
      </c>
      <c r="D11" s="213"/>
      <c r="E11" s="213"/>
      <c r="F11" s="213"/>
      <c r="G11" s="220"/>
      <c r="H11" s="252" t="s">
        <v>198</v>
      </c>
      <c r="I11" s="213"/>
      <c r="J11" s="213"/>
      <c r="K11" s="213"/>
      <c r="L11" s="20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hidden="1" customHeight="1" x14ac:dyDescent="0.2">
      <c r="A12" s="1"/>
      <c r="B12" s="155">
        <f>Resources!A15</f>
        <v>0</v>
      </c>
      <c r="C12" s="233"/>
      <c r="D12" s="234"/>
      <c r="E12" s="234"/>
      <c r="F12" s="234"/>
      <c r="G12" s="235"/>
      <c r="H12" s="250"/>
      <c r="I12" s="234"/>
      <c r="J12" s="234"/>
      <c r="K12" s="234"/>
      <c r="L12" s="25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hidden="1" customHeight="1" x14ac:dyDescent="0.2">
      <c r="A13" s="1"/>
      <c r="B13" s="160">
        <f>Resources!A16</f>
        <v>0</v>
      </c>
      <c r="C13" s="232"/>
      <c r="D13" s="197"/>
      <c r="E13" s="197"/>
      <c r="F13" s="197"/>
      <c r="G13" s="198"/>
      <c r="H13" s="247"/>
      <c r="I13" s="197"/>
      <c r="J13" s="197"/>
      <c r="K13" s="197"/>
      <c r="L13" s="25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hidden="1" customHeight="1" x14ac:dyDescent="0.2">
      <c r="A14" s="1"/>
      <c r="B14" s="169" t="s">
        <v>201</v>
      </c>
      <c r="C14" s="229"/>
      <c r="D14" s="230"/>
      <c r="E14" s="230"/>
      <c r="F14" s="230"/>
      <c r="G14" s="231"/>
      <c r="H14" s="248"/>
      <c r="I14" s="230"/>
      <c r="J14" s="230"/>
      <c r="K14" s="230"/>
      <c r="L14" s="24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 t="s">
        <v>202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1"/>
      <c r="B17" s="18" t="s">
        <v>203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1"/>
      <c r="B18" s="176" t="s">
        <v>204</v>
      </c>
      <c r="C18" s="177"/>
      <c r="D18" s="177"/>
      <c r="E18" s="177"/>
      <c r="F18" s="178"/>
      <c r="G18" s="176" t="s">
        <v>205</v>
      </c>
      <c r="H18" s="177"/>
      <c r="I18" s="177"/>
      <c r="J18" s="177"/>
      <c r="K18" s="17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2">
      <c r="A19" s="1"/>
      <c r="B19" s="225" t="s">
        <v>206</v>
      </c>
      <c r="C19" s="177"/>
      <c r="D19" s="177"/>
      <c r="E19" s="177"/>
      <c r="F19" s="226"/>
      <c r="G19" s="277" t="s">
        <v>207</v>
      </c>
      <c r="H19" s="177"/>
      <c r="I19" s="177"/>
      <c r="J19" s="177"/>
      <c r="K19" s="178"/>
      <c r="L19" s="1"/>
      <c r="M19" s="9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8" t="s">
        <v>208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"/>
      <c r="B23" s="176" t="s">
        <v>204</v>
      </c>
      <c r="C23" s="177"/>
      <c r="D23" s="177"/>
      <c r="E23" s="177"/>
      <c r="F23" s="177"/>
      <c r="G23" s="278" t="s">
        <v>205</v>
      </c>
      <c r="H23" s="177"/>
      <c r="I23" s="177"/>
      <c r="J23" s="177"/>
      <c r="K23" s="17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5.75" customHeight="1" x14ac:dyDescent="0.2">
      <c r="A24" s="1"/>
      <c r="B24" s="221" t="s">
        <v>209</v>
      </c>
      <c r="C24" s="211"/>
      <c r="D24" s="211"/>
      <c r="E24" s="211"/>
      <c r="F24" s="222"/>
      <c r="G24" s="246" t="s">
        <v>210</v>
      </c>
      <c r="H24" s="211"/>
      <c r="I24" s="211"/>
      <c r="J24" s="211"/>
      <c r="K24" s="2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2">
      <c r="A25" s="1"/>
      <c r="B25" s="218" t="s">
        <v>211</v>
      </c>
      <c r="C25" s="197"/>
      <c r="D25" s="197"/>
      <c r="E25" s="197"/>
      <c r="F25" s="198"/>
      <c r="G25" s="247" t="s">
        <v>212</v>
      </c>
      <c r="H25" s="197"/>
      <c r="I25" s="197"/>
      <c r="J25" s="197"/>
      <c r="K25" s="20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" customHeight="1" x14ac:dyDescent="0.2">
      <c r="A26" s="1"/>
      <c r="B26" s="219" t="s">
        <v>213</v>
      </c>
      <c r="C26" s="213"/>
      <c r="D26" s="213"/>
      <c r="E26" s="213"/>
      <c r="F26" s="220"/>
      <c r="G26" s="252" t="s">
        <v>214</v>
      </c>
      <c r="H26" s="213"/>
      <c r="I26" s="213"/>
      <c r="J26" s="213"/>
      <c r="K26" s="20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 x14ac:dyDescent="0.2">
      <c r="A27" s="1"/>
      <c r="B27" s="223"/>
      <c r="C27" s="189"/>
      <c r="D27" s="189"/>
      <c r="E27" s="189"/>
      <c r="F27" s="189"/>
      <c r="G27" s="223"/>
      <c r="H27" s="189"/>
      <c r="I27" s="189"/>
      <c r="J27" s="189"/>
      <c r="K27" s="18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 x14ac:dyDescent="0.2">
      <c r="A28" s="1"/>
      <c r="B28" s="174"/>
      <c r="C28" s="175"/>
      <c r="D28" s="175"/>
      <c r="E28" s="175"/>
      <c r="F28" s="175"/>
      <c r="G28" s="174"/>
      <c r="H28" s="175"/>
      <c r="I28" s="175"/>
      <c r="J28" s="175"/>
      <c r="K28" s="17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1"/>
      <c r="B30" s="18" t="s">
        <v>215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17" t="s">
        <v>216</v>
      </c>
      <c r="C31" s="189"/>
      <c r="D31" s="189"/>
      <c r="E31" s="189"/>
      <c r="F31" s="189"/>
      <c r="G31" s="228" t="s">
        <v>217</v>
      </c>
      <c r="H31" s="224"/>
      <c r="I31" s="228" t="s">
        <v>218</v>
      </c>
      <c r="J31" s="189"/>
      <c r="K31" s="189"/>
      <c r="L31" s="189"/>
      <c r="M31" s="19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 x14ac:dyDescent="0.2">
      <c r="A32" s="1"/>
      <c r="B32" s="218" t="s">
        <v>219</v>
      </c>
      <c r="C32" s="197"/>
      <c r="D32" s="197"/>
      <c r="E32" s="197"/>
      <c r="F32" s="198"/>
      <c r="G32" s="227">
        <v>42825</v>
      </c>
      <c r="H32" s="198"/>
      <c r="I32" s="247" t="s">
        <v>220</v>
      </c>
      <c r="J32" s="197"/>
      <c r="K32" s="197"/>
      <c r="L32" s="197"/>
      <c r="M32" s="20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2">
      <c r="A33" s="1"/>
      <c r="B33" s="218" t="s">
        <v>221</v>
      </c>
      <c r="C33" s="197"/>
      <c r="D33" s="197"/>
      <c r="E33" s="197"/>
      <c r="F33" s="198"/>
      <c r="G33" s="227">
        <v>42825</v>
      </c>
      <c r="H33" s="198"/>
      <c r="I33" s="247" t="s">
        <v>220</v>
      </c>
      <c r="J33" s="197"/>
      <c r="K33" s="197"/>
      <c r="L33" s="197"/>
      <c r="M33" s="20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 x14ac:dyDescent="0.2">
      <c r="A34" s="1"/>
      <c r="B34" s="245" t="s">
        <v>222</v>
      </c>
      <c r="C34" s="197"/>
      <c r="D34" s="197"/>
      <c r="E34" s="197"/>
      <c r="F34" s="198"/>
      <c r="G34" s="227">
        <v>42825</v>
      </c>
      <c r="H34" s="198"/>
      <c r="I34" s="247" t="s">
        <v>223</v>
      </c>
      <c r="J34" s="197"/>
      <c r="K34" s="197"/>
      <c r="L34" s="197"/>
      <c r="M34" s="20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 x14ac:dyDescent="0.2">
      <c r="A35" s="1"/>
      <c r="B35" s="218" t="s">
        <v>224</v>
      </c>
      <c r="C35" s="197"/>
      <c r="D35" s="197"/>
      <c r="E35" s="197"/>
      <c r="F35" s="198"/>
      <c r="G35" s="227">
        <v>42825</v>
      </c>
      <c r="H35" s="198"/>
      <c r="I35" s="247" t="s">
        <v>225</v>
      </c>
      <c r="J35" s="197"/>
      <c r="K35" s="197"/>
      <c r="L35" s="197"/>
      <c r="M35" s="20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 x14ac:dyDescent="0.2">
      <c r="A36" s="1"/>
      <c r="B36" s="218" t="s">
        <v>226</v>
      </c>
      <c r="C36" s="197"/>
      <c r="D36" s="197"/>
      <c r="E36" s="197"/>
      <c r="F36" s="198"/>
      <c r="G36" s="227">
        <v>42916</v>
      </c>
      <c r="H36" s="198"/>
      <c r="I36" s="247" t="s">
        <v>227</v>
      </c>
      <c r="J36" s="197"/>
      <c r="K36" s="197"/>
      <c r="L36" s="197"/>
      <c r="M36" s="20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 x14ac:dyDescent="0.2">
      <c r="A37" s="1"/>
      <c r="B37" s="218" t="s">
        <v>228</v>
      </c>
      <c r="C37" s="197"/>
      <c r="D37" s="197"/>
      <c r="E37" s="197"/>
      <c r="F37" s="198"/>
      <c r="G37" s="227">
        <v>42825</v>
      </c>
      <c r="H37" s="198"/>
      <c r="I37" s="247" t="s">
        <v>229</v>
      </c>
      <c r="J37" s="197"/>
      <c r="K37" s="197"/>
      <c r="L37" s="197"/>
      <c r="M37" s="20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 x14ac:dyDescent="0.2">
      <c r="A38" s="1"/>
      <c r="B38" s="218" t="s">
        <v>230</v>
      </c>
      <c r="C38" s="197"/>
      <c r="D38" s="197"/>
      <c r="E38" s="197"/>
      <c r="F38" s="198"/>
      <c r="G38" s="227">
        <v>42825</v>
      </c>
      <c r="H38" s="198"/>
      <c r="I38" s="247" t="s">
        <v>231</v>
      </c>
      <c r="J38" s="197"/>
      <c r="K38" s="197"/>
      <c r="L38" s="197"/>
      <c r="M38" s="20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 x14ac:dyDescent="0.2">
      <c r="A39" s="1"/>
      <c r="B39" s="218" t="s">
        <v>232</v>
      </c>
      <c r="C39" s="197"/>
      <c r="D39" s="197"/>
      <c r="E39" s="197"/>
      <c r="F39" s="198"/>
      <c r="G39" s="227">
        <v>42825</v>
      </c>
      <c r="H39" s="198"/>
      <c r="I39" s="247" t="s">
        <v>231</v>
      </c>
      <c r="J39" s="197"/>
      <c r="K39" s="197"/>
      <c r="L39" s="197"/>
      <c r="M39" s="20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 x14ac:dyDescent="0.2">
      <c r="A40" s="1"/>
      <c r="B40" s="218" t="s">
        <v>233</v>
      </c>
      <c r="C40" s="197"/>
      <c r="D40" s="197"/>
      <c r="E40" s="197"/>
      <c r="F40" s="198"/>
      <c r="G40" s="227">
        <v>42825</v>
      </c>
      <c r="H40" s="198"/>
      <c r="I40" s="247" t="s">
        <v>231</v>
      </c>
      <c r="J40" s="197"/>
      <c r="K40" s="197"/>
      <c r="L40" s="197"/>
      <c r="M40" s="20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 x14ac:dyDescent="0.2">
      <c r="A41" s="1"/>
      <c r="B41" s="240" t="s">
        <v>234</v>
      </c>
      <c r="C41" s="207"/>
      <c r="D41" s="207"/>
      <c r="E41" s="207"/>
      <c r="F41" s="208"/>
      <c r="G41" s="227">
        <v>42825</v>
      </c>
      <c r="H41" s="198"/>
      <c r="I41" s="247" t="s">
        <v>235</v>
      </c>
      <c r="J41" s="197"/>
      <c r="K41" s="197"/>
      <c r="L41" s="197"/>
      <c r="M41" s="20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 x14ac:dyDescent="0.2">
      <c r="A42" s="1"/>
      <c r="B42" s="218" t="s">
        <v>236</v>
      </c>
      <c r="C42" s="197"/>
      <c r="D42" s="197"/>
      <c r="E42" s="197"/>
      <c r="F42" s="198"/>
      <c r="G42" s="241">
        <v>42825</v>
      </c>
      <c r="H42" s="208"/>
      <c r="I42" s="247" t="s">
        <v>237</v>
      </c>
      <c r="J42" s="197"/>
      <c r="K42" s="197"/>
      <c r="L42" s="197"/>
      <c r="M42" s="20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75" customHeight="1" x14ac:dyDescent="0.2">
      <c r="A43" s="1"/>
      <c r="B43" s="18" t="s">
        <v>238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217" t="s">
        <v>216</v>
      </c>
      <c r="C44" s="189"/>
      <c r="D44" s="189"/>
      <c r="E44" s="189"/>
      <c r="F44" s="224"/>
      <c r="G44" s="228" t="s">
        <v>217</v>
      </c>
      <c r="H44" s="224"/>
      <c r="I44" s="228" t="s">
        <v>218</v>
      </c>
      <c r="J44" s="189"/>
      <c r="K44" s="189"/>
      <c r="L44" s="189"/>
      <c r="M44" s="19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 x14ac:dyDescent="0.2">
      <c r="A45" s="1"/>
      <c r="B45" s="218" t="s">
        <v>239</v>
      </c>
      <c r="C45" s="197"/>
      <c r="D45" s="197"/>
      <c r="E45" s="197"/>
      <c r="F45" s="198"/>
      <c r="G45" s="227">
        <v>42916</v>
      </c>
      <c r="H45" s="198"/>
      <c r="I45" s="250" t="s">
        <v>240</v>
      </c>
      <c r="J45" s="234"/>
      <c r="K45" s="234"/>
      <c r="L45" s="234"/>
      <c r="M45" s="25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 x14ac:dyDescent="0.2">
      <c r="A46" s="1"/>
      <c r="B46" s="218" t="s">
        <v>241</v>
      </c>
      <c r="C46" s="197"/>
      <c r="D46" s="197"/>
      <c r="E46" s="197"/>
      <c r="F46" s="198"/>
      <c r="G46" s="227">
        <v>42916</v>
      </c>
      <c r="H46" s="198"/>
      <c r="I46" s="247" t="s">
        <v>242</v>
      </c>
      <c r="J46" s="197"/>
      <c r="K46" s="197"/>
      <c r="L46" s="197"/>
      <c r="M46" s="20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2">
      <c r="A47" s="1"/>
      <c r="B47" s="245" t="s">
        <v>243</v>
      </c>
      <c r="C47" s="197"/>
      <c r="D47" s="197"/>
      <c r="E47" s="197"/>
      <c r="F47" s="198"/>
      <c r="G47" s="227">
        <v>42916</v>
      </c>
      <c r="H47" s="198"/>
      <c r="I47" s="247" t="s">
        <v>242</v>
      </c>
      <c r="J47" s="197"/>
      <c r="K47" s="197"/>
      <c r="L47" s="197"/>
      <c r="M47" s="20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 x14ac:dyDescent="0.2">
      <c r="A48" s="1"/>
      <c r="B48" s="218" t="s">
        <v>244</v>
      </c>
      <c r="C48" s="197"/>
      <c r="D48" s="197"/>
      <c r="E48" s="197"/>
      <c r="F48" s="198"/>
      <c r="G48" s="227">
        <v>42916</v>
      </c>
      <c r="H48" s="198"/>
      <c r="I48" s="247" t="s">
        <v>242</v>
      </c>
      <c r="J48" s="197"/>
      <c r="K48" s="197"/>
      <c r="L48" s="197"/>
      <c r="M48" s="20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218" t="s">
        <v>245</v>
      </c>
      <c r="C49" s="197"/>
      <c r="D49" s="197"/>
      <c r="E49" s="197"/>
      <c r="F49" s="198"/>
      <c r="G49" s="227">
        <v>42916</v>
      </c>
      <c r="H49" s="198"/>
      <c r="I49" s="247" t="s">
        <v>246</v>
      </c>
      <c r="J49" s="197"/>
      <c r="K49" s="197"/>
      <c r="L49" s="197"/>
      <c r="M49" s="20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 x14ac:dyDescent="0.2">
      <c r="A50" s="1"/>
      <c r="B50" s="218" t="s">
        <v>226</v>
      </c>
      <c r="C50" s="197"/>
      <c r="D50" s="197"/>
      <c r="E50" s="197"/>
      <c r="F50" s="198"/>
      <c r="G50" s="227">
        <v>42916</v>
      </c>
      <c r="H50" s="198"/>
      <c r="I50" s="247" t="s">
        <v>242</v>
      </c>
      <c r="J50" s="197"/>
      <c r="K50" s="197"/>
      <c r="L50" s="197"/>
      <c r="M50" s="20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 x14ac:dyDescent="0.2">
      <c r="A51" s="1"/>
      <c r="B51" s="218" t="s">
        <v>247</v>
      </c>
      <c r="C51" s="197"/>
      <c r="D51" s="197"/>
      <c r="E51" s="197"/>
      <c r="F51" s="198"/>
      <c r="G51" s="227">
        <v>42977</v>
      </c>
      <c r="H51" s="198"/>
      <c r="I51" s="247" t="s">
        <v>242</v>
      </c>
      <c r="J51" s="197"/>
      <c r="K51" s="197"/>
      <c r="L51" s="197"/>
      <c r="M51" s="20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 x14ac:dyDescent="0.2">
      <c r="A52" s="1"/>
      <c r="B52" s="219"/>
      <c r="C52" s="213"/>
      <c r="D52" s="213"/>
      <c r="E52" s="213"/>
      <c r="F52" s="220"/>
      <c r="G52" s="279"/>
      <c r="H52" s="220"/>
      <c r="I52" s="252"/>
      <c r="J52" s="213"/>
      <c r="K52" s="213"/>
      <c r="L52" s="213"/>
      <c r="M52" s="20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8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76" t="s">
        <v>249</v>
      </c>
      <c r="C55" s="177"/>
      <c r="D55" s="177"/>
      <c r="E55" s="177"/>
      <c r="F55" s="177"/>
      <c r="G55" s="242" t="s">
        <v>250</v>
      </c>
      <c r="H55" s="226"/>
      <c r="I55" s="242" t="s">
        <v>251</v>
      </c>
      <c r="J55" s="177"/>
      <c r="K55" s="177"/>
      <c r="L55" s="177"/>
      <c r="M55" s="17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 x14ac:dyDescent="0.2">
      <c r="A56" s="1"/>
      <c r="B56" s="269"/>
      <c r="C56" s="177"/>
      <c r="D56" s="177"/>
      <c r="E56" s="177"/>
      <c r="F56" s="226"/>
      <c r="G56" s="244"/>
      <c r="H56" s="198"/>
      <c r="I56" s="258"/>
      <c r="J56" s="197"/>
      <c r="K56" s="197"/>
      <c r="L56" s="197"/>
      <c r="M56" s="20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"/>
      <c r="B57" s="176" t="s">
        <v>252</v>
      </c>
      <c r="C57" s="177"/>
      <c r="D57" s="177"/>
      <c r="E57" s="177"/>
      <c r="F57" s="177"/>
      <c r="G57" s="242" t="s">
        <v>250</v>
      </c>
      <c r="H57" s="226"/>
      <c r="I57" s="228" t="s">
        <v>251</v>
      </c>
      <c r="J57" s="189"/>
      <c r="K57" s="189"/>
      <c r="L57" s="189"/>
      <c r="M57" s="19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1.5" customHeight="1" x14ac:dyDescent="0.2">
      <c r="A58" s="1"/>
      <c r="B58" s="243" t="s">
        <v>253</v>
      </c>
      <c r="C58" s="197"/>
      <c r="D58" s="197"/>
      <c r="E58" s="197"/>
      <c r="F58" s="198"/>
      <c r="G58" s="244" t="s">
        <v>254</v>
      </c>
      <c r="H58" s="198"/>
      <c r="I58" s="258" t="s">
        <v>255</v>
      </c>
      <c r="J58" s="197"/>
      <c r="K58" s="197"/>
      <c r="L58" s="197"/>
      <c r="M58" s="19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1.5" customHeight="1" x14ac:dyDescent="0.2">
      <c r="A59" s="1"/>
      <c r="B59" s="243" t="s">
        <v>256</v>
      </c>
      <c r="C59" s="197"/>
      <c r="D59" s="197"/>
      <c r="E59" s="197"/>
      <c r="F59" s="198"/>
      <c r="G59" s="244" t="s">
        <v>254</v>
      </c>
      <c r="H59" s="198"/>
      <c r="I59" s="268" t="s">
        <v>257</v>
      </c>
      <c r="J59" s="234"/>
      <c r="K59" s="234"/>
      <c r="L59" s="234"/>
      <c r="M59" s="25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176" t="s">
        <v>258</v>
      </c>
      <c r="C60" s="177"/>
      <c r="D60" s="177"/>
      <c r="E60" s="177"/>
      <c r="F60" s="177"/>
      <c r="G60" s="242" t="s">
        <v>250</v>
      </c>
      <c r="H60" s="226"/>
      <c r="I60" s="242" t="s">
        <v>251</v>
      </c>
      <c r="J60" s="177"/>
      <c r="K60" s="177"/>
      <c r="L60" s="177"/>
      <c r="M60" s="17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">
      <c r="A61" s="1"/>
      <c r="B61" s="243" t="s">
        <v>259</v>
      </c>
      <c r="C61" s="197"/>
      <c r="D61" s="197"/>
      <c r="E61" s="197"/>
      <c r="F61" s="198"/>
      <c r="G61" s="244"/>
      <c r="H61" s="198"/>
      <c r="I61" s="258"/>
      <c r="J61" s="197"/>
      <c r="K61" s="197"/>
      <c r="L61" s="197"/>
      <c r="M61" s="20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176" t="s">
        <v>260</v>
      </c>
      <c r="C62" s="177"/>
      <c r="D62" s="177"/>
      <c r="E62" s="177"/>
      <c r="F62" s="177"/>
      <c r="G62" s="242" t="s">
        <v>250</v>
      </c>
      <c r="H62" s="226"/>
      <c r="I62" s="242" t="s">
        <v>251</v>
      </c>
      <c r="J62" s="177"/>
      <c r="K62" s="177"/>
      <c r="L62" s="177"/>
      <c r="M62" s="17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">
      <c r="A63" s="1"/>
      <c r="B63" s="257" t="s">
        <v>261</v>
      </c>
      <c r="C63" s="211"/>
      <c r="D63" s="211"/>
      <c r="E63" s="211"/>
      <c r="F63" s="222"/>
      <c r="G63" s="244">
        <v>42826</v>
      </c>
      <c r="H63" s="198"/>
      <c r="I63" s="258" t="s">
        <v>262</v>
      </c>
      <c r="J63" s="197"/>
      <c r="K63" s="197"/>
      <c r="L63" s="197"/>
      <c r="M63" s="20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217" t="s">
        <v>263</v>
      </c>
      <c r="C64" s="189"/>
      <c r="D64" s="189"/>
      <c r="E64" s="189"/>
      <c r="F64" s="189"/>
      <c r="G64" s="228" t="s">
        <v>250</v>
      </c>
      <c r="H64" s="224"/>
      <c r="I64" s="228" t="s">
        <v>251</v>
      </c>
      <c r="J64" s="189"/>
      <c r="K64" s="189"/>
      <c r="L64" s="189"/>
      <c r="M64" s="19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" customHeight="1" x14ac:dyDescent="0.2">
      <c r="A65" s="1"/>
      <c r="B65" s="257" t="s">
        <v>264</v>
      </c>
      <c r="C65" s="211"/>
      <c r="D65" s="211"/>
      <c r="E65" s="211"/>
      <c r="F65" s="222"/>
      <c r="G65" s="256">
        <v>42801</v>
      </c>
      <c r="H65" s="222"/>
      <c r="I65" s="259" t="s">
        <v>265</v>
      </c>
      <c r="J65" s="211"/>
      <c r="K65" s="211"/>
      <c r="L65" s="211"/>
      <c r="M65" s="21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 customHeight="1" x14ac:dyDescent="0.2">
      <c r="A66" s="1"/>
      <c r="B66" s="260" t="s">
        <v>266</v>
      </c>
      <c r="C66" s="197"/>
      <c r="D66" s="197"/>
      <c r="E66" s="197"/>
      <c r="F66" s="198"/>
      <c r="G66" s="244">
        <v>42768</v>
      </c>
      <c r="H66" s="198"/>
      <c r="I66" s="261" t="s">
        <v>267</v>
      </c>
      <c r="J66" s="197"/>
      <c r="K66" s="197"/>
      <c r="L66" s="197"/>
      <c r="M66" s="20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">
      <c r="A67" s="1"/>
      <c r="B67" s="260" t="s">
        <v>268</v>
      </c>
      <c r="C67" s="197"/>
      <c r="D67" s="197"/>
      <c r="E67" s="197"/>
      <c r="F67" s="198"/>
      <c r="G67" s="244">
        <v>42809</v>
      </c>
      <c r="H67" s="198"/>
      <c r="I67" s="261" t="s">
        <v>267</v>
      </c>
      <c r="J67" s="197"/>
      <c r="K67" s="197"/>
      <c r="L67" s="197"/>
      <c r="M67" s="20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 x14ac:dyDescent="0.2">
      <c r="A68" s="1"/>
      <c r="B68" s="260"/>
      <c r="C68" s="197"/>
      <c r="D68" s="197"/>
      <c r="E68" s="197"/>
      <c r="F68" s="198"/>
      <c r="G68" s="244"/>
      <c r="H68" s="198"/>
      <c r="I68" s="261"/>
      <c r="J68" s="197"/>
      <c r="K68" s="197"/>
      <c r="L68" s="197"/>
      <c r="M68" s="20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.75" customHeight="1" x14ac:dyDescent="0.2">
      <c r="A69" s="1"/>
      <c r="B69" s="260"/>
      <c r="C69" s="197"/>
      <c r="D69" s="197"/>
      <c r="E69" s="197"/>
      <c r="F69" s="198"/>
      <c r="G69" s="244"/>
      <c r="H69" s="198"/>
      <c r="I69" s="261"/>
      <c r="J69" s="197"/>
      <c r="K69" s="197"/>
      <c r="L69" s="197"/>
      <c r="M69" s="20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.75" customHeight="1" x14ac:dyDescent="0.2">
      <c r="A70" s="1"/>
      <c r="B70" s="260"/>
      <c r="C70" s="197"/>
      <c r="D70" s="197"/>
      <c r="E70" s="197"/>
      <c r="F70" s="198"/>
      <c r="G70" s="244"/>
      <c r="H70" s="198"/>
      <c r="I70" s="261"/>
      <c r="J70" s="197"/>
      <c r="K70" s="197"/>
      <c r="L70" s="197"/>
      <c r="M70" s="20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75" customHeight="1" x14ac:dyDescent="0.2">
      <c r="A71" s="1"/>
      <c r="B71" s="260"/>
      <c r="C71" s="197"/>
      <c r="D71" s="197"/>
      <c r="E71" s="197"/>
      <c r="F71" s="198"/>
      <c r="G71" s="261"/>
      <c r="H71" s="198"/>
      <c r="I71" s="261"/>
      <c r="J71" s="197"/>
      <c r="K71" s="197"/>
      <c r="L71" s="197"/>
      <c r="M71" s="20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.75" customHeight="1" x14ac:dyDescent="0.2">
      <c r="A72" s="1"/>
      <c r="B72" s="276"/>
      <c r="C72" s="213"/>
      <c r="D72" s="213"/>
      <c r="E72" s="213"/>
      <c r="F72" s="220"/>
      <c r="G72" s="263"/>
      <c r="H72" s="220"/>
      <c r="I72" s="267"/>
      <c r="J72" s="213"/>
      <c r="K72" s="213"/>
      <c r="L72" s="213"/>
      <c r="M72" s="20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275" t="s">
        <v>269</v>
      </c>
      <c r="C73" s="186"/>
      <c r="D73" s="186"/>
      <c r="E73" s="186"/>
      <c r="F73" s="274"/>
      <c r="G73" s="266" t="s">
        <v>250</v>
      </c>
      <c r="H73" s="274"/>
      <c r="I73" s="266" t="s">
        <v>251</v>
      </c>
      <c r="J73" s="186"/>
      <c r="K73" s="186"/>
      <c r="L73" s="186"/>
      <c r="M73" s="18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43"/>
      <c r="C74" s="197"/>
      <c r="D74" s="197"/>
      <c r="E74" s="197"/>
      <c r="F74" s="198"/>
      <c r="G74" s="244"/>
      <c r="H74" s="198"/>
      <c r="I74" s="258"/>
      <c r="J74" s="197"/>
      <c r="K74" s="197"/>
      <c r="L74" s="197"/>
      <c r="M74" s="20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"/>
      <c r="B75" s="265"/>
      <c r="C75" s="213"/>
      <c r="D75" s="213"/>
      <c r="E75" s="213"/>
      <c r="F75" s="220"/>
      <c r="G75" s="271"/>
      <c r="H75" s="220"/>
      <c r="I75" s="263"/>
      <c r="J75" s="213"/>
      <c r="K75" s="213"/>
      <c r="L75" s="213"/>
      <c r="M75" s="20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76" t="s">
        <v>270</v>
      </c>
      <c r="C76" s="177"/>
      <c r="D76" s="177"/>
      <c r="E76" s="177"/>
      <c r="F76" s="177"/>
      <c r="G76" s="242" t="s">
        <v>250</v>
      </c>
      <c r="H76" s="226"/>
      <c r="I76" s="242" t="s">
        <v>251</v>
      </c>
      <c r="J76" s="177"/>
      <c r="K76" s="177"/>
      <c r="L76" s="177"/>
      <c r="M76" s="17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43" t="s">
        <v>259</v>
      </c>
      <c r="C77" s="197"/>
      <c r="D77" s="197"/>
      <c r="E77" s="197"/>
      <c r="F77" s="198"/>
      <c r="G77" s="244"/>
      <c r="H77" s="198"/>
      <c r="I77" s="258"/>
      <c r="J77" s="197"/>
      <c r="K77" s="197"/>
      <c r="L77" s="197"/>
      <c r="M77" s="20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265"/>
      <c r="C78" s="213"/>
      <c r="D78" s="213"/>
      <c r="E78" s="213"/>
      <c r="F78" s="220"/>
      <c r="G78" s="271"/>
      <c r="H78" s="220"/>
      <c r="I78" s="263"/>
      <c r="J78" s="213"/>
      <c r="K78" s="213"/>
      <c r="L78" s="213"/>
      <c r="M78" s="20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"/>
      <c r="B79" s="176" t="s">
        <v>271</v>
      </c>
      <c r="C79" s="177"/>
      <c r="D79" s="177"/>
      <c r="E79" s="177"/>
      <c r="F79" s="177"/>
      <c r="G79" s="242" t="s">
        <v>250</v>
      </c>
      <c r="H79" s="226"/>
      <c r="I79" s="242" t="s">
        <v>251</v>
      </c>
      <c r="J79" s="177"/>
      <c r="K79" s="177"/>
      <c r="L79" s="177"/>
      <c r="M79" s="17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262" t="s">
        <v>272</v>
      </c>
      <c r="C80" s="177"/>
      <c r="D80" s="177"/>
      <c r="E80" s="177"/>
      <c r="F80" s="226"/>
      <c r="G80" s="244" t="s">
        <v>273</v>
      </c>
      <c r="H80" s="198"/>
      <c r="I80" s="264" t="s">
        <v>265</v>
      </c>
      <c r="J80" s="177"/>
      <c r="K80" s="177"/>
      <c r="L80" s="177"/>
      <c r="M80" s="17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"/>
      <c r="B81" s="262" t="s">
        <v>274</v>
      </c>
      <c r="C81" s="177"/>
      <c r="D81" s="177"/>
      <c r="E81" s="177"/>
      <c r="F81" s="226"/>
      <c r="G81" s="244" t="s">
        <v>273</v>
      </c>
      <c r="H81" s="198"/>
      <c r="I81" s="264" t="s">
        <v>275</v>
      </c>
      <c r="J81" s="177"/>
      <c r="K81" s="177"/>
      <c r="L81" s="177"/>
      <c r="M81" s="17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"/>
      <c r="B82" s="269" t="s">
        <v>276</v>
      </c>
      <c r="C82" s="177"/>
      <c r="D82" s="177"/>
      <c r="E82" s="177"/>
      <c r="F82" s="226"/>
      <c r="G82" s="270" t="s">
        <v>273</v>
      </c>
      <c r="H82" s="208"/>
      <c r="I82" s="264" t="s">
        <v>265</v>
      </c>
      <c r="J82" s="177"/>
      <c r="K82" s="177"/>
      <c r="L82" s="177"/>
      <c r="M82" s="17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"/>
      <c r="B83" s="269" t="s">
        <v>277</v>
      </c>
      <c r="C83" s="177"/>
      <c r="D83" s="177"/>
      <c r="E83" s="177"/>
      <c r="F83" s="226"/>
      <c r="G83" s="270" t="s">
        <v>273</v>
      </c>
      <c r="H83" s="208"/>
      <c r="I83" s="264" t="s">
        <v>265</v>
      </c>
      <c r="J83" s="177"/>
      <c r="K83" s="177"/>
      <c r="L83" s="177"/>
      <c r="M83" s="17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"/>
      <c r="B84" s="269" t="s">
        <v>278</v>
      </c>
      <c r="C84" s="177"/>
      <c r="D84" s="177"/>
      <c r="E84" s="177"/>
      <c r="F84" s="226"/>
      <c r="G84" s="271" t="s">
        <v>273</v>
      </c>
      <c r="H84" s="220"/>
      <c r="I84" s="264" t="s">
        <v>279</v>
      </c>
      <c r="J84" s="177"/>
      <c r="K84" s="177"/>
      <c r="L84" s="177"/>
      <c r="M84" s="17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"/>
      <c r="B85" s="269" t="s">
        <v>280</v>
      </c>
      <c r="C85" s="177"/>
      <c r="D85" s="177"/>
      <c r="E85" s="177"/>
      <c r="F85" s="226"/>
      <c r="G85" s="271" t="s">
        <v>273</v>
      </c>
      <c r="H85" s="220"/>
      <c r="I85" s="264" t="s">
        <v>281</v>
      </c>
      <c r="J85" s="177"/>
      <c r="K85" s="177"/>
      <c r="L85" s="177"/>
      <c r="M85" s="17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"/>
      <c r="B86" s="269" t="s">
        <v>282</v>
      </c>
      <c r="C86" s="177"/>
      <c r="D86" s="177"/>
      <c r="E86" s="177"/>
      <c r="F86" s="178"/>
      <c r="G86" s="272" t="s">
        <v>273</v>
      </c>
      <c r="H86" s="178"/>
      <c r="I86" s="262" t="s">
        <v>283</v>
      </c>
      <c r="J86" s="177"/>
      <c r="K86" s="177"/>
      <c r="L86" s="177"/>
      <c r="M86" s="17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">
      <c r="A87" s="1"/>
      <c r="B87" s="269" t="s">
        <v>284</v>
      </c>
      <c r="C87" s="177"/>
      <c r="D87" s="177"/>
      <c r="E87" s="177"/>
      <c r="F87" s="226"/>
      <c r="G87" s="273" t="s">
        <v>273</v>
      </c>
      <c r="H87" s="235"/>
      <c r="I87" s="263" t="s">
        <v>267</v>
      </c>
      <c r="J87" s="213"/>
      <c r="K87" s="213"/>
      <c r="L87" s="213"/>
      <c r="M87" s="20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2">
      <c r="A88" s="1"/>
      <c r="B88" s="176" t="s">
        <v>285</v>
      </c>
      <c r="C88" s="177"/>
      <c r="D88" s="177"/>
      <c r="E88" s="177"/>
      <c r="F88" s="177"/>
      <c r="G88" s="242" t="s">
        <v>250</v>
      </c>
      <c r="H88" s="226"/>
      <c r="I88" s="242" t="s">
        <v>251</v>
      </c>
      <c r="J88" s="177"/>
      <c r="K88" s="177"/>
      <c r="L88" s="177"/>
      <c r="M88" s="17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2">
      <c r="A89" s="1"/>
      <c r="B89" s="243" t="s">
        <v>259</v>
      </c>
      <c r="C89" s="197"/>
      <c r="D89" s="197"/>
      <c r="E89" s="197"/>
      <c r="F89" s="198"/>
      <c r="G89" s="244"/>
      <c r="H89" s="198"/>
      <c r="I89" s="258"/>
      <c r="J89" s="197"/>
      <c r="K89" s="197"/>
      <c r="L89" s="197"/>
      <c r="M89" s="20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265" t="s">
        <v>259</v>
      </c>
      <c r="C90" s="213"/>
      <c r="D90" s="213"/>
      <c r="E90" s="213"/>
      <c r="F90" s="220"/>
      <c r="G90" s="271"/>
      <c r="H90" s="220"/>
      <c r="I90" s="263"/>
      <c r="J90" s="213"/>
      <c r="K90" s="213"/>
      <c r="L90" s="213"/>
      <c r="M90" s="20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7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99">
    <mergeCell ref="I55:M55"/>
    <mergeCell ref="I57:M57"/>
    <mergeCell ref="I50:M50"/>
    <mergeCell ref="I51:M51"/>
    <mergeCell ref="G57:H57"/>
    <mergeCell ref="I42:M42"/>
    <mergeCell ref="I46:M46"/>
    <mergeCell ref="I48:M48"/>
    <mergeCell ref="I47:M47"/>
    <mergeCell ref="G89:H89"/>
    <mergeCell ref="G88:H88"/>
    <mergeCell ref="B61:F61"/>
    <mergeCell ref="B62:F62"/>
    <mergeCell ref="B64:F64"/>
    <mergeCell ref="B55:F55"/>
    <mergeCell ref="G55:H55"/>
    <mergeCell ref="B47:F47"/>
    <mergeCell ref="B49:F49"/>
    <mergeCell ref="B48:F48"/>
    <mergeCell ref="G56:H56"/>
    <mergeCell ref="G52:H52"/>
    <mergeCell ref="B81:F81"/>
    <mergeCell ref="B82:F82"/>
    <mergeCell ref="G82:H82"/>
    <mergeCell ref="B89:F89"/>
    <mergeCell ref="B90:F90"/>
    <mergeCell ref="G90:H90"/>
    <mergeCell ref="B84:F84"/>
    <mergeCell ref="B71:F71"/>
    <mergeCell ref="B70:F70"/>
    <mergeCell ref="G72:H72"/>
    <mergeCell ref="G73:H73"/>
    <mergeCell ref="G78:H78"/>
    <mergeCell ref="G77:H77"/>
    <mergeCell ref="G75:H75"/>
    <mergeCell ref="G76:H76"/>
    <mergeCell ref="G80:H80"/>
    <mergeCell ref="B80:F80"/>
    <mergeCell ref="G81:H81"/>
    <mergeCell ref="B76:F76"/>
    <mergeCell ref="B73:F73"/>
    <mergeCell ref="B72:F72"/>
    <mergeCell ref="G71:H71"/>
    <mergeCell ref="G70:H70"/>
    <mergeCell ref="G74:H74"/>
    <mergeCell ref="B83:F83"/>
    <mergeCell ref="G83:H83"/>
    <mergeCell ref="G85:H85"/>
    <mergeCell ref="G84:H84"/>
    <mergeCell ref="B85:F85"/>
    <mergeCell ref="B86:F86"/>
    <mergeCell ref="B88:F88"/>
    <mergeCell ref="B87:F87"/>
    <mergeCell ref="G86:H86"/>
    <mergeCell ref="G87:H87"/>
    <mergeCell ref="G79:H79"/>
    <mergeCell ref="B79:F79"/>
    <mergeCell ref="B78:F78"/>
    <mergeCell ref="B77:F77"/>
    <mergeCell ref="B74:F74"/>
    <mergeCell ref="B75:F75"/>
    <mergeCell ref="I71:M71"/>
    <mergeCell ref="I70:M70"/>
    <mergeCell ref="I78:M78"/>
    <mergeCell ref="I76:M76"/>
    <mergeCell ref="I77:M77"/>
    <mergeCell ref="I74:M74"/>
    <mergeCell ref="I75:M75"/>
    <mergeCell ref="I73:M73"/>
    <mergeCell ref="I72:M72"/>
    <mergeCell ref="I88:M88"/>
    <mergeCell ref="I86:M86"/>
    <mergeCell ref="I87:M87"/>
    <mergeCell ref="I79:M79"/>
    <mergeCell ref="I81:M81"/>
    <mergeCell ref="I80:M80"/>
    <mergeCell ref="I89:M89"/>
    <mergeCell ref="I90:M90"/>
    <mergeCell ref="I83:M83"/>
    <mergeCell ref="I82:M82"/>
    <mergeCell ref="I85:M85"/>
    <mergeCell ref="I84:M84"/>
    <mergeCell ref="B67:F67"/>
    <mergeCell ref="B66:F66"/>
    <mergeCell ref="I66:M66"/>
    <mergeCell ref="I67:M67"/>
    <mergeCell ref="G67:H67"/>
    <mergeCell ref="B68:F68"/>
    <mergeCell ref="B69:F69"/>
    <mergeCell ref="G69:H69"/>
    <mergeCell ref="I69:M69"/>
    <mergeCell ref="G68:H68"/>
    <mergeCell ref="I68:M68"/>
    <mergeCell ref="I49:M49"/>
    <mergeCell ref="G65:H65"/>
    <mergeCell ref="B65:F65"/>
    <mergeCell ref="G64:H64"/>
    <mergeCell ref="I64:M64"/>
    <mergeCell ref="I63:M63"/>
    <mergeCell ref="G66:H66"/>
    <mergeCell ref="I65:M65"/>
    <mergeCell ref="B63:F63"/>
    <mergeCell ref="G63:H63"/>
    <mergeCell ref="I59:M59"/>
    <mergeCell ref="I60:M60"/>
    <mergeCell ref="I58:M58"/>
    <mergeCell ref="I62:M62"/>
    <mergeCell ref="I61:M61"/>
    <mergeCell ref="B58:F58"/>
    <mergeCell ref="B56:F56"/>
    <mergeCell ref="B57:F57"/>
    <mergeCell ref="B52:F52"/>
    <mergeCell ref="G58:H58"/>
    <mergeCell ref="G62:H62"/>
    <mergeCell ref="G61:H61"/>
    <mergeCell ref="I56:M56"/>
    <mergeCell ref="I52:M52"/>
    <mergeCell ref="I45:M45"/>
    <mergeCell ref="I44:M44"/>
    <mergeCell ref="I38:M38"/>
    <mergeCell ref="I37:M37"/>
    <mergeCell ref="H11:L11"/>
    <mergeCell ref="H13:L13"/>
    <mergeCell ref="H12:L12"/>
    <mergeCell ref="H9:L9"/>
    <mergeCell ref="H8:L8"/>
    <mergeCell ref="I36:M36"/>
    <mergeCell ref="I35:M35"/>
    <mergeCell ref="G36:H36"/>
    <mergeCell ref="I33:M33"/>
    <mergeCell ref="G26:K26"/>
    <mergeCell ref="G25:K25"/>
    <mergeCell ref="G19:K19"/>
    <mergeCell ref="G23:K23"/>
    <mergeCell ref="B60:F60"/>
    <mergeCell ref="G60:H60"/>
    <mergeCell ref="B59:F59"/>
    <mergeCell ref="G59:H59"/>
    <mergeCell ref="G31:H31"/>
    <mergeCell ref="G32:H32"/>
    <mergeCell ref="B33:F33"/>
    <mergeCell ref="B34:F34"/>
    <mergeCell ref="G35:H35"/>
    <mergeCell ref="G34:H34"/>
    <mergeCell ref="G33:H33"/>
    <mergeCell ref="G37:H37"/>
    <mergeCell ref="G38:H38"/>
    <mergeCell ref="C14:G14"/>
    <mergeCell ref="C13:G13"/>
    <mergeCell ref="C12:G12"/>
    <mergeCell ref="C8:G8"/>
    <mergeCell ref="C9:G9"/>
    <mergeCell ref="C11:G11"/>
    <mergeCell ref="C10:G10"/>
    <mergeCell ref="B41:F41"/>
    <mergeCell ref="B42:F42"/>
    <mergeCell ref="G42:H42"/>
    <mergeCell ref="G41:H41"/>
    <mergeCell ref="G24:K24"/>
    <mergeCell ref="G18:K18"/>
    <mergeCell ref="I31:M31"/>
    <mergeCell ref="I32:M32"/>
    <mergeCell ref="I39:M39"/>
    <mergeCell ref="I34:M34"/>
    <mergeCell ref="I41:M41"/>
    <mergeCell ref="I40:M40"/>
    <mergeCell ref="H10:L10"/>
    <mergeCell ref="H14:L14"/>
    <mergeCell ref="G27:K27"/>
    <mergeCell ref="B23:F23"/>
    <mergeCell ref="B24:F24"/>
    <mergeCell ref="B50:F50"/>
    <mergeCell ref="B18:F18"/>
    <mergeCell ref="B27:F27"/>
    <mergeCell ref="B44:F44"/>
    <mergeCell ref="B19:F19"/>
    <mergeCell ref="B51:F51"/>
    <mergeCell ref="G51:H51"/>
    <mergeCell ref="G50:H50"/>
    <mergeCell ref="G46:H46"/>
    <mergeCell ref="G48:H48"/>
    <mergeCell ref="G47:H47"/>
    <mergeCell ref="G49:H49"/>
    <mergeCell ref="G44:H44"/>
    <mergeCell ref="G45:H45"/>
    <mergeCell ref="B40:F40"/>
    <mergeCell ref="B39:F39"/>
    <mergeCell ref="G40:H40"/>
    <mergeCell ref="G39:H39"/>
    <mergeCell ref="B31:F31"/>
    <mergeCell ref="B32:F32"/>
    <mergeCell ref="B46:F46"/>
    <mergeCell ref="B45:F45"/>
    <mergeCell ref="B38:F38"/>
    <mergeCell ref="B37:F37"/>
    <mergeCell ref="B36:F36"/>
    <mergeCell ref="B35:F35"/>
    <mergeCell ref="B25:F25"/>
    <mergeCell ref="B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Metrics</vt:lpstr>
      <vt:lpstr>Resources</vt:lpstr>
      <vt:lpstr>VOs</vt:lpstr>
      <vt:lpstr>Manpower</vt:lpstr>
      <vt:lpstr>Narrative</vt:lpstr>
      <vt:lpstr>__xlnm.Print_Area_1</vt:lpstr>
      <vt:lpstr>__xlnm.Print_Area_2</vt:lpstr>
      <vt:lpstr>__xlnm.Print_Area_3</vt:lpstr>
      <vt:lpstr>__xlnm.Print_Area_4</vt:lpstr>
      <vt:lpstr>__xlnm.Print_Area_5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gronbech</cp:lastModifiedBy>
  <dcterms:modified xsi:type="dcterms:W3CDTF">2017-05-25T15:45:50Z</dcterms:modified>
</cp:coreProperties>
</file>