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7520"/>
  <workbookPr defaultThemeVersion="166925"/>
  <bookViews>
    <workbookView xWindow="0" yWindow="0" windowWidth="16384" windowHeight="8192" tabRatio="992" firstSheet="3" activeTab="2" xr2:uid="{00000000-000D-0000-FFFF-FFFF00000000}"/>
  </bookViews>
  <sheets>
    <sheet name="Metrics" sheetId="1" r:id="rId1"/>
    <sheet name="Resources" sheetId="2" r:id="rId2"/>
    <sheet name="VOs" sheetId="3" r:id="rId3"/>
    <sheet name="Manpower" sheetId="4" r:id="rId4"/>
    <sheet name="Narrative" sheetId="5" r:id="rId5"/>
  </sheets>
  <definedNames>
    <definedName name="_xlnm.Print_Area" localSheetId="0">Metrics!$A$1:$Y$25</definedName>
    <definedName name="_xlnm.Print_Area" localSheetId="1">Resources!$A$1:$T$47</definedName>
    <definedName name="_xlnm.Print_Area" localSheetId="2">VOs!$A$1:$AS$17</definedName>
    <definedName name="_xlnm.Print_Area" localSheetId="3">Manpower!$B$1:$I$34</definedName>
    <definedName name="_xlnm.Print_Area" localSheetId="4">Narrative!$B$1:$M$49</definedName>
  </definedNames>
  <calcPr calcId="171026" iterateDelta="1E-4"/>
</workbook>
</file>

<file path=xl/calcChain.xml><?xml version="1.0" encoding="utf-8"?>
<calcChain xmlns="http://schemas.openxmlformats.org/spreadsheetml/2006/main">
  <c r="J22" i="3" l="1"/>
  <c r="AO26" i="3"/>
  <c r="T16" i="3"/>
  <c r="AL16" i="3"/>
  <c r="U16" i="3"/>
  <c r="M16" i="3"/>
  <c r="X16" i="3"/>
  <c r="B13" i="5"/>
  <c r="B12" i="5"/>
  <c r="B11" i="5"/>
  <c r="B10" i="5"/>
  <c r="B9" i="5"/>
  <c r="C5" i="5"/>
  <c r="C4" i="5"/>
  <c r="C3" i="5"/>
  <c r="I27" i="4"/>
  <c r="H27" i="4"/>
  <c r="G27" i="4"/>
  <c r="F27" i="4"/>
  <c r="E27" i="4"/>
  <c r="D27" i="4"/>
  <c r="B26" i="4"/>
  <c r="B24" i="4"/>
  <c r="B21" i="4"/>
  <c r="B16" i="4"/>
  <c r="B11" i="4"/>
  <c r="C5" i="4"/>
  <c r="C4" i="4"/>
  <c r="C3" i="4"/>
  <c r="AS21" i="3"/>
  <c r="AS22" i="3"/>
  <c r="AS23" i="3"/>
  <c r="AS24" i="3"/>
  <c r="AS26" i="3"/>
  <c r="J26" i="3"/>
  <c r="L26" i="3"/>
  <c r="Q26" i="3"/>
  <c r="W26" i="3"/>
  <c r="AU26" i="3"/>
  <c r="AT21" i="3"/>
  <c r="AT22" i="3"/>
  <c r="AT23" i="3"/>
  <c r="AT24" i="3"/>
  <c r="AT26" i="3"/>
  <c r="AR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V26" i="3"/>
  <c r="U26" i="3"/>
  <c r="T26" i="3"/>
  <c r="S26" i="3"/>
  <c r="R26" i="3"/>
  <c r="P26" i="3"/>
  <c r="O26" i="3"/>
  <c r="N26" i="3"/>
  <c r="M26" i="3"/>
  <c r="K26" i="3"/>
  <c r="I26" i="3"/>
  <c r="H26" i="3"/>
  <c r="G26" i="3"/>
  <c r="F26" i="3"/>
  <c r="E26" i="3"/>
  <c r="D26" i="3"/>
  <c r="C26" i="3"/>
  <c r="AU24" i="3"/>
  <c r="AU23" i="3"/>
  <c r="AU22" i="3"/>
  <c r="AU21" i="3"/>
  <c r="AQ11" i="3"/>
  <c r="AQ12" i="3"/>
  <c r="AQ13" i="3"/>
  <c r="AQ14" i="3"/>
  <c r="AQ16" i="3"/>
  <c r="AP16" i="3"/>
  <c r="AO16" i="3"/>
  <c r="AN16" i="3"/>
  <c r="AM16" i="3"/>
  <c r="AJ16" i="3"/>
  <c r="AI16" i="3"/>
  <c r="AH16" i="3"/>
  <c r="AG16" i="3"/>
  <c r="AE16" i="3"/>
  <c r="AD16" i="3"/>
  <c r="AC16" i="3"/>
  <c r="AB16" i="3"/>
  <c r="AA16" i="3"/>
  <c r="Z16" i="3"/>
  <c r="Y16" i="3"/>
  <c r="W16" i="3"/>
  <c r="V16" i="3"/>
  <c r="S16" i="3"/>
  <c r="R16" i="3"/>
  <c r="Q16" i="3"/>
  <c r="P16" i="3"/>
  <c r="O16" i="3"/>
  <c r="N16" i="3"/>
  <c r="L16" i="3"/>
  <c r="K16" i="3"/>
  <c r="J16" i="3"/>
  <c r="I16" i="3"/>
  <c r="H16" i="3"/>
  <c r="G16" i="3"/>
  <c r="F16" i="3"/>
  <c r="E16" i="3"/>
  <c r="D16" i="3"/>
  <c r="C16" i="3"/>
  <c r="B14" i="3"/>
  <c r="B13" i="3"/>
  <c r="B12" i="3"/>
  <c r="B11" i="3"/>
  <c r="C5" i="3"/>
  <c r="C4" i="3"/>
  <c r="C3" i="3"/>
  <c r="F41" i="2"/>
  <c r="D41" i="2"/>
  <c r="C41" i="2"/>
  <c r="A40" i="2"/>
  <c r="A39" i="2"/>
  <c r="A38" i="2"/>
  <c r="A37" i="2"/>
  <c r="A36" i="2"/>
  <c r="P29" i="2"/>
  <c r="L29" i="2"/>
  <c r="B25" i="2"/>
  <c r="B26" i="2"/>
  <c r="B27" i="2"/>
  <c r="B29" i="2"/>
  <c r="M29" i="2"/>
  <c r="O29" i="2"/>
  <c r="J24" i="2"/>
  <c r="J25" i="2"/>
  <c r="J26" i="2"/>
  <c r="J27" i="2"/>
  <c r="J29" i="2"/>
  <c r="N29" i="2"/>
  <c r="K29" i="2"/>
  <c r="C27" i="2"/>
  <c r="C29" i="2"/>
  <c r="I29" i="2"/>
  <c r="H29" i="2"/>
  <c r="E29" i="2"/>
  <c r="G29" i="2"/>
  <c r="D29" i="2"/>
  <c r="F29" i="2"/>
  <c r="A28" i="2"/>
  <c r="P27" i="2"/>
  <c r="L27" i="2"/>
  <c r="M27" i="2"/>
  <c r="O27" i="2"/>
  <c r="N27" i="2"/>
  <c r="K27" i="2"/>
  <c r="I27" i="2"/>
  <c r="H27" i="2"/>
  <c r="G27" i="2"/>
  <c r="F27" i="2"/>
  <c r="A27" i="2"/>
  <c r="P26" i="2"/>
  <c r="L26" i="2"/>
  <c r="M26" i="2"/>
  <c r="O26" i="2"/>
  <c r="N26" i="2"/>
  <c r="K26" i="2"/>
  <c r="I26" i="2"/>
  <c r="H26" i="2"/>
  <c r="G26" i="2"/>
  <c r="F26" i="2"/>
  <c r="A26" i="2"/>
  <c r="P25" i="2"/>
  <c r="L25" i="2"/>
  <c r="M25" i="2"/>
  <c r="O25" i="2"/>
  <c r="N25" i="2"/>
  <c r="K25" i="2"/>
  <c r="I25" i="2"/>
  <c r="H25" i="2"/>
  <c r="G25" i="2"/>
  <c r="F25" i="2"/>
  <c r="A25" i="2"/>
  <c r="P24" i="2"/>
  <c r="M24" i="2"/>
  <c r="O24" i="2"/>
  <c r="N24" i="2"/>
  <c r="K24" i="2"/>
  <c r="I24" i="2"/>
  <c r="H24" i="2"/>
  <c r="G24" i="2"/>
  <c r="F24" i="2"/>
  <c r="A24" i="2"/>
  <c r="B5" i="2"/>
  <c r="B4" i="2"/>
  <c r="B3" i="2"/>
  <c r="U16" i="1"/>
  <c r="O16" i="1"/>
  <c r="L16" i="1"/>
  <c r="I16" i="1"/>
  <c r="F16" i="1"/>
  <c r="U15" i="1"/>
  <c r="O15" i="1"/>
  <c r="L15" i="1"/>
  <c r="I15" i="1"/>
  <c r="F15" i="1"/>
  <c r="U14" i="1"/>
  <c r="U13" i="1"/>
  <c r="U12" i="1"/>
  <c r="R12" i="1"/>
  <c r="O12" i="1"/>
  <c r="L12" i="1"/>
  <c r="I12" i="1"/>
  <c r="F12" i="1"/>
  <c r="U11" i="1"/>
  <c r="R11" i="1"/>
  <c r="O11" i="1"/>
  <c r="L11" i="1"/>
  <c r="I11" i="1"/>
  <c r="F11" i="1"/>
  <c r="P9" i="1"/>
  <c r="M9" i="1"/>
  <c r="J9" i="1"/>
  <c r="G9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34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>gronbech:</t>
        </r>
        <r>
          <rPr>
            <sz val="9"/>
            <color rgb="FF000000"/>
            <rFont val="Tahoma"/>
            <family val="2"/>
            <charset val="1"/>
          </rPr>
          <t>Gstat displays SI2000 so this needs converting to HS06</t>
        </r>
      </text>
    </comment>
  </commentList>
</comments>
</file>

<file path=xl/sharedStrings.xml><?xml version="1.0" encoding="utf-8"?>
<sst xmlns="http://schemas.openxmlformats.org/spreadsheetml/2006/main" count="373" uniqueCount="205">
  <si>
    <t>GridPP Tier-2 Quarterly Report</t>
  </si>
  <si>
    <t>OK</t>
  </si>
  <si>
    <t>Tier-2</t>
  </si>
  <si>
    <t>LondonGrid Tier 2</t>
  </si>
  <si>
    <t>Close to target</t>
  </si>
  <si>
    <t>Quarter</t>
  </si>
  <si>
    <t>Q316</t>
  </si>
  <si>
    <t>Not OK</t>
  </si>
  <si>
    <t>Reported by</t>
  </si>
  <si>
    <t>Duncan Rand</t>
  </si>
  <si>
    <t>Not yet able to be measured</t>
  </si>
  <si>
    <t>Suspended</t>
  </si>
  <si>
    <t>Metric no.</t>
  </si>
  <si>
    <t>Description</t>
  </si>
  <si>
    <t>Target</t>
  </si>
  <si>
    <t>Overall</t>
  </si>
  <si>
    <t>Comments</t>
  </si>
  <si>
    <t>Q-2</t>
  </si>
  <si>
    <t>Q-1</t>
  </si>
  <si>
    <t>Current</t>
  </si>
  <si>
    <t>.x.1</t>
  </si>
  <si>
    <t>% of promised (by that time) disk available to GridPP</t>
  </si>
  <si>
    <t>.x.2</t>
  </si>
  <si>
    <t>% of promised (by that time) CPU available</t>
  </si>
  <si>
    <t>.x.3</t>
  </si>
  <si>
    <t>Average Nagios (SLL page) availability performance over the last quarter</t>
  </si>
  <si>
    <t>95% averaged over sites in Tier-2</t>
  </si>
  <si>
    <t/>
  </si>
  <si>
    <t>.x.4</t>
  </si>
  <si>
    <t>Average Nagios (SLL page) reliability performance over the last quarter</t>
  </si>
  <si>
    <t>.x.7</t>
  </si>
  <si>
    <t>Approx. CPU utilisation (wall clock time)</t>
  </si>
  <si>
    <t>.x.8</t>
  </si>
  <si>
    <t>Approx. CPU utilisation (CPU time)</t>
  </si>
  <si>
    <t>Brunel low</t>
  </si>
  <si>
    <t>.x.3/.4</t>
  </si>
  <si>
    <t>http://pprc.qmul.ac.uk/~lloyd/gridpp/nagios_plots.html</t>
  </si>
  <si>
    <t>.x.5</t>
  </si>
  <si>
    <t>Current Site Status Data</t>
  </si>
  <si>
    <t>Site</t>
  </si>
  <si>
    <t>Service Nodes</t>
  </si>
  <si>
    <t>Worker Nodes</t>
  </si>
  <si>
    <t>Local Network Connectivity</t>
  </si>
  <si>
    <t>Site Connectivity</t>
  </si>
  <si>
    <t>SRM</t>
  </si>
  <si>
    <t>CPU hours (HEPSPEC06 )</t>
  </si>
  <si>
    <t>Wall clock hours (Normalised elapsed time HS06 hours)</t>
  </si>
  <si>
    <t>UKI-LT2-Brunel</t>
  </si>
  <si>
    <t>EMI-3</t>
  </si>
  <si>
    <t>10 Gb/s</t>
  </si>
  <si>
    <t>20 Gb/s</t>
  </si>
  <si>
    <t>DPM</t>
  </si>
  <si>
    <t xml:space="preserve"> </t>
  </si>
  <si>
    <t>2016 Jul</t>
  </si>
  <si>
    <t xml:space="preserve"> 2016 Aug</t>
  </si>
  <si>
    <t xml:space="preserve"> 2016 Sep</t>
  </si>
  <si>
    <t xml:space="preserve"> Total</t>
  </si>
  <si>
    <t>UKI-LT2-IC-HEP</t>
  </si>
  <si>
    <t>40 Gb/s</t>
  </si>
  <si>
    <t>dCache</t>
  </si>
  <si>
    <t>UKI-LT2-QMUL</t>
  </si>
  <si>
    <t>Storm</t>
  </si>
  <si>
    <t>UKI-LT2-RHUL</t>
  </si>
  <si>
    <t>UKI-LT2-UCL-HEP</t>
  </si>
  <si>
    <t>Total</t>
  </si>
  <si>
    <t>Current Resources Available</t>
  </si>
  <si>
    <t>Total available to GridPP</t>
  </si>
  <si>
    <t>Promised (GridPP MoU 2015*)</t>
  </si>
  <si>
    <t>CPU calculations</t>
  </si>
  <si>
    <t>HEPSPEC06</t>
  </si>
  <si>
    <t>Storage (TB)</t>
  </si>
  <si>
    <t>CPU (HS06)</t>
  </si>
  <si>
    <t>% of MoU CPU</t>
  </si>
  <si>
    <t>% of MoU Disk</t>
  </si>
  <si>
    <t>% CPU of Tier-2</t>
  </si>
  <si>
    <t>% Storage of Tier-2</t>
  </si>
  <si>
    <t>HS06 CPU hours from accounting</t>
  </si>
  <si>
    <t>% of T2 CPU hours provided for the quarter</t>
  </si>
  <si>
    <t>No of hours per quarter approx</t>
  </si>
  <si>
    <t>Multiplied by HS06 at site</t>
  </si>
  <si>
    <t>Utilisation of site CPU hours</t>
  </si>
  <si>
    <t>Utilisation of site Wall clock hours</t>
  </si>
  <si>
    <t>Site efficiency</t>
  </si>
  <si>
    <t>Totals</t>
  </si>
  <si>
    <t>Q1</t>
  </si>
  <si>
    <t>2160/2184 (if leap year)</t>
  </si>
  <si>
    <t>Q2</t>
  </si>
  <si>
    <t>gstat2</t>
  </si>
  <si>
    <t>Q3</t>
  </si>
  <si>
    <t>cpu cores</t>
  </si>
  <si>
    <t>HS06</t>
  </si>
  <si>
    <t>TB</t>
  </si>
  <si>
    <t>Q4</t>
  </si>
  <si>
    <t>Colour coding is green for within 10% and orange within 20% and red for more than 20%</t>
  </si>
  <si>
    <t>http://gstat-wlcg.cern.ch/apps/capacities/sites/ shows HS06</t>
  </si>
  <si>
    <t>* https://archive.gridpp.ac.uk/deployment/status/reports/GridPP4+-Tier-2%20Pledge%20levels-Aug2015.xlsx</t>
  </si>
  <si>
    <t>Vos Supported</t>
  </si>
  <si>
    <t>Supported VOs</t>
  </si>
  <si>
    <t>alice</t>
  </si>
  <si>
    <t>atlas</t>
  </si>
  <si>
    <t>biomed</t>
  </si>
  <si>
    <t>calice</t>
  </si>
  <si>
    <t>camont</t>
  </si>
  <si>
    <t>cernatschool.org</t>
  </si>
  <si>
    <t>comet.j-parc.jp</t>
  </si>
  <si>
    <t>cms</t>
  </si>
  <si>
    <t>dteam</t>
  </si>
  <si>
    <t>dzero</t>
  </si>
  <si>
    <t>enmr.eu</t>
  </si>
  <si>
    <t>epic.vo.gridpp.ac.uk</t>
  </si>
  <si>
    <t>fusion</t>
  </si>
  <si>
    <t>geant4</t>
  </si>
  <si>
    <t>gridpp</t>
  </si>
  <si>
    <t>hone</t>
  </si>
  <si>
    <t>hyperk.org</t>
  </si>
  <si>
    <t>icecube</t>
  </si>
  <si>
    <t>ilc</t>
  </si>
  <si>
    <t>ipv6.hepix.org</t>
  </si>
  <si>
    <t>lhcb</t>
  </si>
  <si>
    <t>lsst</t>
  </si>
  <si>
    <t>lz</t>
  </si>
  <si>
    <t>mice</t>
  </si>
  <si>
    <t>na62.vo.gridpp.ac.uk</t>
  </si>
  <si>
    <t>neiss.org.uk</t>
  </si>
  <si>
    <t>ops</t>
  </si>
  <si>
    <t>pheno</t>
  </si>
  <si>
    <t>snoplus.snolab.ca</t>
  </si>
  <si>
    <t>solidexperiment.org</t>
  </si>
  <si>
    <t>superbvo.org</t>
  </si>
  <si>
    <t>supernemo.vo.eu-egee.org</t>
  </si>
  <si>
    <t>t2k.org</t>
  </si>
  <si>
    <t>totalep</t>
  </si>
  <si>
    <t>ukqcd.vo.gridpp.ac.uk</t>
  </si>
  <si>
    <t>vo.gear.cern.ch</t>
  </si>
  <si>
    <t>vo.helio-vo.eu</t>
  </si>
  <si>
    <t>vo.landslides.mossaic.org</t>
  </si>
  <si>
    <t>vo.londongrid.ac.uk</t>
  </si>
  <si>
    <t>zeus</t>
  </si>
  <si>
    <t>Storage resource in use per VO (TB)</t>
  </si>
  <si>
    <t>babar</t>
  </si>
  <si>
    <t>ngs.ac.uk</t>
  </si>
  <si>
    <t>hyperk</t>
  </si>
  <si>
    <t>na48</t>
  </si>
  <si>
    <t>cedar</t>
  </si>
  <si>
    <t>gin</t>
  </si>
  <si>
    <t>geant</t>
  </si>
  <si>
    <t>cdf</t>
  </si>
  <si>
    <t>compchem</t>
  </si>
  <si>
    <t>comet</t>
  </si>
  <si>
    <t>Other</t>
  </si>
  <si>
    <t>Site Percentage of T2 Disk used</t>
  </si>
  <si>
    <t>Site percentage non LHC</t>
  </si>
  <si>
    <t>Effort (FTE)</t>
  </si>
  <si>
    <t>GridPP Funded</t>
  </si>
  <si>
    <t>Unfunded</t>
  </si>
  <si>
    <t>Name</t>
  </si>
  <si>
    <t>Month 1</t>
  </si>
  <si>
    <t>Month 2</t>
  </si>
  <si>
    <t>Month 3</t>
  </si>
  <si>
    <t>Raul Lopes</t>
  </si>
  <si>
    <t>Ivan Reid</t>
  </si>
  <si>
    <t>P. Hobson</t>
  </si>
  <si>
    <t>P. Kyberd</t>
  </si>
  <si>
    <t>Simon Fayer</t>
  </si>
  <si>
    <t>Daniela Bauer</t>
  </si>
  <si>
    <t>Ray Beuselinck</t>
  </si>
  <si>
    <t>David Colling</t>
  </si>
  <si>
    <t>Terry Froy</t>
  </si>
  <si>
    <t>Dan Traynor</t>
  </si>
  <si>
    <t>local site assistance</t>
  </si>
  <si>
    <t>Govind Songara</t>
  </si>
  <si>
    <t>B.Green/Tom</t>
  </si>
  <si>
    <t>Ben Waugh</t>
  </si>
  <si>
    <t>GridPP Quarterly Report</t>
  </si>
  <si>
    <t>Area</t>
  </si>
  <si>
    <t>Progress over last Quarter</t>
  </si>
  <si>
    <t>Site/area</t>
  </si>
  <si>
    <t>Successes</t>
  </si>
  <si>
    <t>Problems/Issues</t>
  </si>
  <si>
    <t>Developing an IPv6-only worker node, testing for LHC VOs in conjunction with Duncan Rand and HEPiX working group.  Raul:  2 talks at CHEP, 1 paper in submission; editor of special issue of Journal of Grid Computing.
Ivan Reid involved in CMS@home. Ivan: 1 paper in IEEE journal</t>
  </si>
  <si>
    <t>Dan: attended GridPP meeting
Deployed GPU box with 2 K80s, and have helped the Cream developers to get new version of cream GPU aware. Have deployed a CE (CE04) which is gpu aware and in production.  
https://wiki.egi.eu/wiki/GPGPU-CREAM
Have now deployed SLURM to over 1/2 the cluster and put in to production.Have fine tuned performance and solved a number of production issues. Rest of cluster will follow after CHEP
Have enabled additional VOs: icecube, enmr.eu, vo.moedal.org
Wrote 4 part Lustre storage BLOG on the gridPP storgae blog site, describing how we deployed our new lustre file system. will form basis of CHEP2016 poster presentation and conference paper. 
Terry:
Successfully demonstrated IPv6 only worker nodes and NAT64
Attended GridPP meeting and gave IPv6 talk.
IPv6 discussion with RAL Tier 1 and RAL central networks.</t>
  </si>
  <si>
    <t>Wrong HepSpec Apel publishing for new kit, corrected and republished.</t>
  </si>
  <si>
    <t>VAC now working for ATLAS.</t>
  </si>
  <si>
    <t>Note:To get multiple lines per box use Alt-Return</t>
  </si>
  <si>
    <t>General Risks</t>
  </si>
  <si>
    <t>Risk</t>
  </si>
  <si>
    <t>Mitigating Action</t>
  </si>
  <si>
    <t>Insitute or area specific risks</t>
  </si>
  <si>
    <t>Objectives and Deliverables for Last Quarter</t>
  </si>
  <si>
    <t>Objective/Deliverable</t>
  </si>
  <si>
    <t>Due Date</t>
  </si>
  <si>
    <t>Metric/Output</t>
  </si>
  <si>
    <t>Objectives and Deliverables for Next Quarter</t>
  </si>
  <si>
    <t>EVAL Notes</t>
  </si>
  <si>
    <t>Publications</t>
  </si>
  <si>
    <t>Date</t>
  </si>
  <si>
    <t>Notes</t>
  </si>
  <si>
    <t>Collaborations</t>
  </si>
  <si>
    <t>Further Funding (eg external grants)</t>
  </si>
  <si>
    <t>Destination of ex staff and recruitment issues</t>
  </si>
  <si>
    <t>Dissemmination events</t>
  </si>
  <si>
    <t>Intellectual Property</t>
  </si>
  <si>
    <t>Spin out companies</t>
  </si>
  <si>
    <t>Roles held on committees and boards</t>
  </si>
  <si>
    <t>Other outputs and Knowledge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</si>
</sst>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d/mm/yyyy"/>
    <numFmt numFmtId="166" formatCode="dd\-mmm\-yy"/>
  </numFmts>
  <fonts count="13"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0000D4"/>
      <name val="Arial"/>
      <family val="2"/>
      <charset val="1"/>
    </font>
    <font>
      <u/>
      <sz val="10"/>
      <color rgb="FF0000D4"/>
      <name val="Arial"/>
      <family val="2"/>
      <charset val="1"/>
    </font>
    <font>
      <sz val="10"/>
      <color rgb="FFDD0806"/>
      <name val="Arial"/>
      <family val="2"/>
      <charset val="1"/>
    </font>
    <font>
      <sz val="10"/>
      <color rgb="FF000090"/>
      <name val="Arial"/>
      <family val="2"/>
      <charset val="1"/>
    </font>
    <font>
      <b/>
      <sz val="10"/>
      <color rgb="FF0000D4"/>
      <name val="Arial"/>
      <family val="2"/>
      <charset val="1"/>
    </font>
    <font>
      <sz val="10"/>
      <color rgb="FF80000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1FB714"/>
        <bgColor rgb="FF00AE00"/>
      </patternFill>
    </fill>
    <fill>
      <patternFill patternType="solid">
        <fgColor rgb="FFFF9900"/>
        <bgColor rgb="FFFFCC00"/>
      </patternFill>
    </fill>
    <fill>
      <patternFill patternType="solid">
        <fgColor rgb="FFDD0806"/>
        <bgColor rgb="FFF20884"/>
      </patternFill>
    </fill>
    <fill>
      <patternFill patternType="solid">
        <fgColor rgb="FFCC99FF"/>
        <bgColor rgb="FF9999FF"/>
      </patternFill>
    </fill>
    <fill>
      <patternFill patternType="solid">
        <fgColor rgb="FF000000"/>
        <bgColor rgb="FF0033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3" fillId="0" borderId="0" applyBorder="0" applyProtection="0"/>
    <xf numFmtId="0" fontId="12" fillId="0" borderId="0"/>
  </cellStyleXfs>
  <cellXfs count="222">
    <xf numFmtId="0" fontId="0" fillId="0" borderId="0" xfId="0"/>
    <xf numFmtId="0" fontId="1" fillId="3" borderId="22" xfId="0" applyFont="1" applyFill="1" applyBorder="1" applyAlignment="1">
      <alignment horizontal="center"/>
    </xf>
    <xf numFmtId="0" fontId="0" fillId="0" borderId="10" xfId="0" applyFont="1" applyBorder="1" applyAlignment="1"/>
    <xf numFmtId="0" fontId="0" fillId="0" borderId="5" xfId="0" applyFont="1" applyBorder="1" applyAlignment="1"/>
    <xf numFmtId="0" fontId="0" fillId="0" borderId="5" xfId="0" applyFont="1" applyBorder="1" applyAlignment="1">
      <alignment horizontal="left"/>
    </xf>
    <xf numFmtId="0" fontId="1" fillId="4" borderId="14" xfId="0" applyFont="1" applyFill="1" applyBorder="1" applyAlignment="1"/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left"/>
    </xf>
    <xf numFmtId="0" fontId="1" fillId="4" borderId="14" xfId="0" applyFont="1" applyFill="1" applyBorder="1" applyAlignment="1">
      <alignment wrapText="1"/>
    </xf>
    <xf numFmtId="0" fontId="1" fillId="4" borderId="13" xfId="0" applyFont="1" applyFill="1" applyBorder="1" applyAlignment="1"/>
    <xf numFmtId="0" fontId="0" fillId="0" borderId="12" xfId="0" applyFont="1" applyBorder="1" applyAlignment="1"/>
    <xf numFmtId="0" fontId="0" fillId="0" borderId="8" xfId="0" applyFont="1" applyBorder="1" applyAlignment="1"/>
    <xf numFmtId="0" fontId="0" fillId="0" borderId="7" xfId="0" applyFont="1" applyBorder="1" applyAlignment="1"/>
    <xf numFmtId="0" fontId="0" fillId="0" borderId="3" xfId="0" applyFont="1" applyBorder="1" applyAlignment="1"/>
    <xf numFmtId="0" fontId="3" fillId="0" borderId="5" xfId="1" applyBorder="1" applyAlignment="1" applyProtection="1">
      <alignment horizontal="center" vertical="center"/>
    </xf>
    <xf numFmtId="166" fontId="0" fillId="0" borderId="16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" fontId="0" fillId="0" borderId="45" xfId="0" applyNumberFormat="1" applyFont="1" applyBorder="1" applyAlignment="1"/>
    <xf numFmtId="0" fontId="0" fillId="0" borderId="5" xfId="0" applyBorder="1" applyAlignment="1">
      <alignment horizontal="center" vertical="center"/>
    </xf>
    <xf numFmtId="17" fontId="0" fillId="0" borderId="2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4" borderId="21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0" fillId="0" borderId="61" xfId="0" applyFont="1" applyBorder="1" applyAlignment="1">
      <alignment horizontal="left" vertical="center" wrapText="1"/>
    </xf>
    <xf numFmtId="0" fontId="0" fillId="0" borderId="60" xfId="0" applyFont="1" applyBorder="1" applyAlignment="1">
      <alignment vertical="center" wrapText="1"/>
    </xf>
    <xf numFmtId="0" fontId="0" fillId="0" borderId="58" xfId="0" applyFont="1" applyBorder="1" applyAlignment="1">
      <alignment horizontal="left" vertical="center" wrapText="1"/>
    </xf>
    <xf numFmtId="0" fontId="0" fillId="0" borderId="42" xfId="0" applyFont="1" applyBorder="1" applyAlignment="1">
      <alignment vertical="center" wrapText="1"/>
    </xf>
    <xf numFmtId="0" fontId="0" fillId="0" borderId="56" xfId="0" applyFont="1" applyBorder="1" applyAlignment="1">
      <alignment horizontal="left" vertical="center" wrapText="1"/>
    </xf>
    <xf numFmtId="0" fontId="0" fillId="0" borderId="40" xfId="0" applyFont="1" applyBorder="1" applyAlignment="1">
      <alignment vertical="center" wrapText="1"/>
    </xf>
    <xf numFmtId="0" fontId="1" fillId="4" borderId="54" xfId="0" applyFont="1" applyFill="1" applyBorder="1" applyAlignment="1">
      <alignment horizontal="center"/>
    </xf>
    <xf numFmtId="0" fontId="1" fillId="4" borderId="53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10" xfId="0" applyBorder="1" applyAlignment="1"/>
    <xf numFmtId="0" fontId="0" fillId="0" borderId="5" xfId="0" applyBorder="1" applyAlignment="1"/>
    <xf numFmtId="0" fontId="0" fillId="0" borderId="2" xfId="0" applyBorder="1" applyAlignment="1"/>
    <xf numFmtId="0" fontId="1" fillId="0" borderId="16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1" fillId="2" borderId="16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4" borderId="1" xfId="0" applyFont="1" applyFill="1" applyBorder="1"/>
    <xf numFmtId="0" fontId="0" fillId="4" borderId="2" xfId="0" applyFill="1" applyBorder="1"/>
    <xf numFmtId="0" fontId="0" fillId="5" borderId="1" xfId="0" applyFill="1" applyBorder="1"/>
    <xf numFmtId="0" fontId="1" fillId="2" borderId="4" xfId="0" applyFont="1" applyFill="1" applyBorder="1"/>
    <xf numFmtId="0" fontId="0" fillId="6" borderId="6" xfId="0" applyFont="1" applyFill="1" applyBorder="1"/>
    <xf numFmtId="0" fontId="0" fillId="7" borderId="4" xfId="0" applyFill="1" applyBorder="1"/>
    <xf numFmtId="0" fontId="1" fillId="2" borderId="9" xfId="0" applyFont="1" applyFill="1" applyBorder="1"/>
    <xf numFmtId="0" fontId="2" fillId="0" borderId="10" xfId="0" applyFont="1" applyBorder="1"/>
    <xf numFmtId="0" fontId="0" fillId="8" borderId="4" xfId="0" applyFill="1" applyBorder="1"/>
    <xf numFmtId="0" fontId="0" fillId="9" borderId="11" xfId="0" applyFill="1" applyBorder="1"/>
    <xf numFmtId="0" fontId="0" fillId="0" borderId="0" xfId="0"/>
    <xf numFmtId="0" fontId="1" fillId="4" borderId="15" xfId="0" applyFont="1" applyFill="1" applyBorder="1"/>
    <xf numFmtId="0" fontId="1" fillId="4" borderId="14" xfId="0" applyFont="1" applyFill="1" applyBorder="1"/>
    <xf numFmtId="164" fontId="1" fillId="2" borderId="4" xfId="0" applyNumberFormat="1" applyFont="1" applyFill="1" applyBorder="1" applyAlignment="1">
      <alignment wrapText="1"/>
    </xf>
    <xf numFmtId="0" fontId="0" fillId="0" borderId="16" xfId="0" applyFont="1" applyBorder="1" applyAlignment="1">
      <alignment wrapText="1"/>
    </xf>
    <xf numFmtId="9" fontId="0" fillId="0" borderId="17" xfId="0" applyNumberFormat="1" applyBorder="1" applyAlignment="1">
      <alignment horizontal="left" wrapText="1"/>
    </xf>
    <xf numFmtId="9" fontId="0" fillId="0" borderId="17" xfId="0" applyNumberFormat="1" applyBorder="1"/>
    <xf numFmtId="9" fontId="0" fillId="0" borderId="18" xfId="0" applyNumberFormat="1" applyBorder="1"/>
    <xf numFmtId="0" fontId="0" fillId="0" borderId="2" xfId="0" applyBorder="1" applyAlignment="1">
      <alignment wrapText="1"/>
    </xf>
    <xf numFmtId="9" fontId="0" fillId="0" borderId="16" xfId="0" applyNumberFormat="1" applyBorder="1" applyAlignment="1">
      <alignment horizontal="left" wrapText="1"/>
    </xf>
    <xf numFmtId="9" fontId="0" fillId="0" borderId="16" xfId="0" applyNumberFormat="1" applyBorder="1"/>
    <xf numFmtId="0" fontId="0" fillId="0" borderId="5" xfId="0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horizontal="center" wrapText="1"/>
    </xf>
    <xf numFmtId="0" fontId="3" fillId="0" borderId="0" xfId="1" applyFont="1" applyBorder="1" applyAlignment="1" applyProtection="1"/>
    <xf numFmtId="0" fontId="0" fillId="0" borderId="0" xfId="0" applyFont="1" applyBorder="1" applyAlignme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1" fillId="2" borderId="13" xfId="0" applyFont="1" applyFill="1" applyBorder="1" applyAlignment="1">
      <alignment wrapText="1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17" fontId="0" fillId="0" borderId="0" xfId="0" applyNumberFormat="1"/>
    <xf numFmtId="0" fontId="6" fillId="0" borderId="6" xfId="0" applyFont="1" applyBorder="1"/>
    <xf numFmtId="0" fontId="2" fillId="0" borderId="4" xfId="0" applyFont="1" applyBorder="1"/>
    <xf numFmtId="0" fontId="2" fillId="0" borderId="23" xfId="0" applyFont="1" applyBorder="1"/>
    <xf numFmtId="0" fontId="2" fillId="0" borderId="16" xfId="0" applyFont="1" applyBorder="1"/>
    <xf numFmtId="0" fontId="1" fillId="3" borderId="18" xfId="0" applyFont="1" applyFill="1" applyBorder="1" applyAlignment="1">
      <alignment wrapText="1"/>
    </xf>
    <xf numFmtId="17" fontId="6" fillId="2" borderId="16" xfId="0" applyNumberFormat="1" applyFont="1" applyFill="1" applyBorder="1" applyAlignment="1">
      <alignment horizontal="center" wrapText="1"/>
    </xf>
    <xf numFmtId="17" fontId="1" fillId="3" borderId="16" xfId="0" applyNumberFormat="1" applyFont="1" applyFill="1" applyBorder="1"/>
    <xf numFmtId="0" fontId="1" fillId="3" borderId="18" xfId="0" applyFont="1" applyFill="1" applyBorder="1"/>
    <xf numFmtId="0" fontId="1" fillId="3" borderId="16" xfId="0" applyFont="1" applyFill="1" applyBorder="1"/>
    <xf numFmtId="0" fontId="6" fillId="0" borderId="24" xfId="0" applyFont="1" applyBorder="1"/>
    <xf numFmtId="0" fontId="1" fillId="3" borderId="25" xfId="0" applyFont="1" applyFill="1" applyBorder="1"/>
    <xf numFmtId="3" fontId="0" fillId="3" borderId="16" xfId="0" applyNumberFormat="1" applyFont="1" applyFill="1" applyBorder="1"/>
    <xf numFmtId="3" fontId="0" fillId="0" borderId="16" xfId="0" applyNumberFormat="1" applyFont="1" applyBorder="1"/>
    <xf numFmtId="3" fontId="0" fillId="3" borderId="16" xfId="0" applyNumberFormat="1" applyFill="1" applyBorder="1"/>
    <xf numFmtId="3" fontId="0" fillId="0" borderId="16" xfId="0" applyNumberFormat="1" applyBorder="1"/>
    <xf numFmtId="0" fontId="6" fillId="0" borderId="26" xfId="0" applyFont="1" applyBorder="1"/>
    <xf numFmtId="0" fontId="2" fillId="0" borderId="25" xfId="0" applyFont="1" applyBorder="1"/>
    <xf numFmtId="0" fontId="2" fillId="0" borderId="0" xfId="0" applyFont="1" applyBorder="1"/>
    <xf numFmtId="0" fontId="6" fillId="0" borderId="0" xfId="0" applyFont="1" applyBorder="1"/>
    <xf numFmtId="0" fontId="0" fillId="0" borderId="0" xfId="0" applyBorder="1"/>
    <xf numFmtId="0" fontId="1" fillId="2" borderId="16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wrapText="1"/>
    </xf>
    <xf numFmtId="0" fontId="1" fillId="2" borderId="28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3" borderId="30" xfId="0" applyFont="1" applyFill="1" applyBorder="1"/>
    <xf numFmtId="1" fontId="7" fillId="0" borderId="1" xfId="0" applyNumberFormat="1" applyFont="1" applyBorder="1"/>
    <xf numFmtId="1" fontId="2" fillId="0" borderId="17" xfId="0" applyNumberFormat="1" applyFont="1" applyBorder="1"/>
    <xf numFmtId="1" fontId="2" fillId="0" borderId="30" xfId="0" applyNumberFormat="1" applyFont="1" applyBorder="1"/>
    <xf numFmtId="9" fontId="0" fillId="0" borderId="16" xfId="2" applyNumberFormat="1" applyFont="1" applyBorder="1"/>
    <xf numFmtId="9" fontId="0" fillId="3" borderId="16" xfId="0" applyNumberFormat="1" applyFill="1" applyBorder="1"/>
    <xf numFmtId="0" fontId="0" fillId="3" borderId="16" xfId="0" applyFill="1" applyBorder="1"/>
    <xf numFmtId="1" fontId="0" fillId="3" borderId="16" xfId="0" applyNumberFormat="1" applyFill="1" applyBorder="1"/>
    <xf numFmtId="9" fontId="0" fillId="3" borderId="16" xfId="0" applyNumberFormat="1" applyFont="1" applyFill="1" applyBorder="1"/>
    <xf numFmtId="2" fontId="0" fillId="0" borderId="0" xfId="0" applyNumberFormat="1"/>
    <xf numFmtId="1" fontId="2" fillId="0" borderId="1" xfId="0" applyNumberFormat="1" applyFont="1" applyBorder="1"/>
    <xf numFmtId="1" fontId="1" fillId="3" borderId="26" xfId="0" applyNumberFormat="1" applyFont="1" applyFill="1" applyBorder="1"/>
    <xf numFmtId="1" fontId="0" fillId="3" borderId="9" xfId="0" applyNumberFormat="1" applyFont="1" applyFill="1" applyBorder="1"/>
    <xf numFmtId="1" fontId="0" fillId="3" borderId="31" xfId="0" applyNumberFormat="1" applyFont="1" applyFill="1" applyBorder="1"/>
    <xf numFmtId="0" fontId="0" fillId="0" borderId="0" xfId="0" applyFont="1"/>
    <xf numFmtId="0" fontId="4" fillId="0" borderId="0" xfId="0" applyFont="1" applyBorder="1"/>
    <xf numFmtId="0" fontId="0" fillId="0" borderId="16" xfId="0" applyFont="1" applyBorder="1"/>
    <xf numFmtId="0" fontId="0" fillId="0" borderId="0" xfId="0" applyFont="1" applyBorder="1" applyAlignment="1">
      <alignment horizontal="center" wrapText="1"/>
    </xf>
    <xf numFmtId="0" fontId="0" fillId="0" borderId="16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1" fontId="2" fillId="5" borderId="33" xfId="0" applyNumberFormat="1" applyFont="1" applyFill="1" applyBorder="1"/>
    <xf numFmtId="0" fontId="2" fillId="0" borderId="6" xfId="0" applyFont="1" applyBorder="1"/>
    <xf numFmtId="9" fontId="0" fillId="0" borderId="0" xfId="0" applyNumberFormat="1"/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/>
    <xf numFmtId="0" fontId="1" fillId="0" borderId="0" xfId="0" applyFont="1" applyBorder="1"/>
    <xf numFmtId="0" fontId="0" fillId="0" borderId="0" xfId="0" applyBorder="1" applyAlignment="1"/>
    <xf numFmtId="0" fontId="6" fillId="4" borderId="34" xfId="0" applyFont="1" applyFill="1" applyBorder="1" applyAlignment="1">
      <alignment textRotation="90"/>
    </xf>
    <xf numFmtId="0" fontId="6" fillId="4" borderId="23" xfId="0" applyFont="1" applyFill="1" applyBorder="1" applyAlignment="1">
      <alignment textRotation="90"/>
    </xf>
    <xf numFmtId="0" fontId="2" fillId="0" borderId="32" xfId="0" applyFont="1" applyBorder="1"/>
    <xf numFmtId="0" fontId="2" fillId="0" borderId="5" xfId="0" applyFont="1" applyBorder="1"/>
    <xf numFmtId="0" fontId="1" fillId="0" borderId="24" xfId="0" applyFont="1" applyBorder="1"/>
    <xf numFmtId="0" fontId="1" fillId="0" borderId="13" xfId="0" applyFont="1" applyBorder="1"/>
    <xf numFmtId="0" fontId="1" fillId="0" borderId="36" xfId="0" applyFont="1" applyBorder="1"/>
    <xf numFmtId="0" fontId="1" fillId="4" borderId="13" xfId="0" applyFont="1" applyFill="1" applyBorder="1"/>
    <xf numFmtId="0" fontId="1" fillId="4" borderId="36" xfId="0" applyFont="1" applyFill="1" applyBorder="1" applyAlignment="1">
      <alignment textRotation="90"/>
    </xf>
    <xf numFmtId="0" fontId="1" fillId="4" borderId="37" xfId="0" applyFont="1" applyFill="1" applyBorder="1" applyAlignment="1">
      <alignment textRotation="90"/>
    </xf>
    <xf numFmtId="0" fontId="1" fillId="4" borderId="38" xfId="0" applyFont="1" applyFill="1" applyBorder="1" applyAlignment="1">
      <alignment textRotation="90" wrapText="1"/>
    </xf>
    <xf numFmtId="1" fontId="2" fillId="0" borderId="40" xfId="0" applyNumberFormat="1" applyFont="1" applyBorder="1"/>
    <xf numFmtId="1" fontId="2" fillId="0" borderId="18" xfId="0" applyNumberFormat="1" applyFont="1" applyBorder="1"/>
    <xf numFmtId="1" fontId="2" fillId="0" borderId="41" xfId="0" applyNumberFormat="1" applyFont="1" applyBorder="1"/>
    <xf numFmtId="1" fontId="1" fillId="0" borderId="33" xfId="0" applyNumberFormat="1" applyFont="1" applyBorder="1"/>
    <xf numFmtId="9" fontId="0" fillId="0" borderId="13" xfId="0" applyNumberFormat="1" applyBorder="1"/>
    <xf numFmtId="1" fontId="2" fillId="0" borderId="42" xfId="0" applyNumberFormat="1" applyFont="1" applyBorder="1"/>
    <xf numFmtId="1" fontId="2" fillId="0" borderId="16" xfId="0" applyNumberFormat="1" applyFont="1" applyBorder="1"/>
    <xf numFmtId="1" fontId="11" fillId="0" borderId="16" xfId="0" applyNumberFormat="1" applyFont="1" applyBorder="1"/>
    <xf numFmtId="1" fontId="2" fillId="0" borderId="4" xfId="0" applyNumberFormat="1" applyFont="1" applyBorder="1"/>
    <xf numFmtId="1" fontId="2" fillId="0" borderId="25" xfId="0" applyNumberFormat="1" applyFont="1" applyBorder="1"/>
    <xf numFmtId="1" fontId="1" fillId="0" borderId="36" xfId="0" applyNumberFormat="1" applyFont="1" applyBorder="1"/>
    <xf numFmtId="9" fontId="0" fillId="0" borderId="13" xfId="0" applyNumberFormat="1" applyFont="1" applyBorder="1"/>
    <xf numFmtId="0" fontId="0" fillId="0" borderId="5" xfId="0" applyBorder="1"/>
    <xf numFmtId="0" fontId="0" fillId="0" borderId="10" xfId="0" applyBorder="1"/>
    <xf numFmtId="0" fontId="1" fillId="2" borderId="37" xfId="0" applyFont="1" applyFill="1" applyBorder="1" applyAlignment="1">
      <alignment wrapText="1"/>
    </xf>
    <xf numFmtId="0" fontId="1" fillId="2" borderId="38" xfId="0" applyFont="1" applyFill="1" applyBorder="1" applyAlignment="1">
      <alignment wrapText="1"/>
    </xf>
    <xf numFmtId="0" fontId="1" fillId="2" borderId="43" xfId="0" applyFont="1" applyFill="1" applyBorder="1" applyAlignment="1">
      <alignment wrapText="1"/>
    </xf>
    <xf numFmtId="0" fontId="1" fillId="2" borderId="34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0" borderId="35" xfId="0" applyFont="1" applyBorder="1"/>
    <xf numFmtId="0" fontId="1" fillId="0" borderId="33" xfId="0" applyFont="1" applyBorder="1"/>
    <xf numFmtId="0" fontId="0" fillId="0" borderId="1" xfId="0" applyBorder="1"/>
    <xf numFmtId="0" fontId="0" fillId="0" borderId="17" xfId="0" applyBorder="1"/>
    <xf numFmtId="0" fontId="0" fillId="0" borderId="44" xfId="0" applyBorder="1"/>
    <xf numFmtId="0" fontId="0" fillId="0" borderId="45" xfId="0" applyBorder="1"/>
    <xf numFmtId="0" fontId="0" fillId="0" borderId="2" xfId="0" applyBorder="1"/>
    <xf numFmtId="0" fontId="1" fillId="0" borderId="39" xfId="0" applyFont="1" applyBorder="1"/>
    <xf numFmtId="0" fontId="1" fillId="0" borderId="46" xfId="0" applyFont="1" applyBorder="1"/>
    <xf numFmtId="0" fontId="0" fillId="0" borderId="47" xfId="0" applyBorder="1"/>
    <xf numFmtId="0" fontId="0" fillId="0" borderId="18" xfId="0" applyBorder="1"/>
    <xf numFmtId="0" fontId="0" fillId="0" borderId="48" xfId="0" applyBorder="1"/>
    <xf numFmtId="0" fontId="0" fillId="0" borderId="40" xfId="0" applyBorder="1"/>
    <xf numFmtId="0" fontId="1" fillId="0" borderId="50" xfId="0" applyFont="1" applyBorder="1"/>
    <xf numFmtId="0" fontId="0" fillId="0" borderId="4" xfId="0" applyBorder="1"/>
    <xf numFmtId="0" fontId="0" fillId="0" borderId="42" xfId="0" applyBorder="1"/>
    <xf numFmtId="0" fontId="0" fillId="0" borderId="51" xfId="0" applyBorder="1"/>
    <xf numFmtId="0" fontId="0" fillId="0" borderId="4" xfId="0" applyFont="1" applyBorder="1"/>
    <xf numFmtId="0" fontId="0" fillId="0" borderId="51" xfId="0" applyFont="1" applyBorder="1"/>
    <xf numFmtId="0" fontId="0" fillId="0" borderId="42" xfId="0" applyFont="1" applyBorder="1"/>
    <xf numFmtId="0" fontId="0" fillId="0" borderId="5" xfId="0" applyFont="1" applyBorder="1"/>
    <xf numFmtId="0" fontId="10" fillId="0" borderId="50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6" xfId="0" applyFont="1" applyFill="1" applyBorder="1"/>
    <xf numFmtId="0" fontId="0" fillId="4" borderId="21" xfId="0" applyFill="1" applyBorder="1"/>
    <xf numFmtId="0" fontId="1" fillId="2" borderId="47" xfId="0" applyFont="1" applyFill="1" applyBorder="1"/>
    <xf numFmtId="0" fontId="0" fillId="0" borderId="49" xfId="0" applyBorder="1"/>
    <xf numFmtId="0" fontId="1" fillId="4" borderId="52" xfId="0" applyFont="1" applyFill="1" applyBorder="1" applyAlignment="1">
      <alignment wrapText="1"/>
    </xf>
    <xf numFmtId="0" fontId="1" fillId="0" borderId="55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66" fontId="0" fillId="0" borderId="16" xfId="0" applyNumberForma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0" fillId="11" borderId="35" xfId="0" applyFont="1" applyFill="1" applyBorder="1"/>
    <xf numFmtId="0" fontId="1" fillId="11" borderId="35" xfId="0" applyFont="1" applyFill="1" applyBorder="1"/>
    <xf numFmtId="0" fontId="10" fillId="11" borderId="39" xfId="0" applyFont="1" applyFill="1" applyBorder="1"/>
    <xf numFmtId="0" fontId="10" fillId="0" borderId="33" xfId="0" applyFont="1" applyFill="1" applyBorder="1"/>
    <xf numFmtId="9" fontId="0" fillId="10" borderId="16" xfId="0" applyNumberFormat="1" applyFill="1" applyBorder="1"/>
  </cellXfs>
  <cellStyles count="3">
    <cellStyle name="Hyperlink" xfId="1" builtinId="8"/>
    <cellStyle name="Normal" xfId="0" builtinId="0"/>
    <cellStyle name="TableStyleLight1" xfId="2" xr:uid="{00000000-000B-0000-0000-000036000000}"/>
  </cellStyles>
  <dxfs count="15">
    <dxf>
      <font>
        <sz val="10"/>
        <name val="Arial"/>
        <family val="2"/>
        <charset val="1"/>
      </font>
      <fill>
        <patternFill>
          <bgColor rgb="FFDD0806"/>
        </patternFill>
      </fill>
    </dxf>
    <dxf>
      <font>
        <sz val="10"/>
        <name val="Arial"/>
        <family val="2"/>
        <charset val="1"/>
      </font>
      <fill>
        <patternFill>
          <bgColor rgb="FFFF6600"/>
        </patternFill>
      </fill>
    </dxf>
    <dxf>
      <font>
        <sz val="10"/>
        <name val="Arial"/>
        <family val="2"/>
        <charset val="1"/>
      </font>
      <fill>
        <patternFill>
          <bgColor rgb="FF1FB714"/>
        </patternFill>
      </fill>
    </dxf>
    <dxf>
      <font>
        <sz val="10"/>
        <name val="Arial"/>
        <family val="2"/>
        <charset val="1"/>
      </font>
      <fill>
        <patternFill>
          <bgColor rgb="FFDD0806"/>
        </patternFill>
      </fill>
    </dxf>
    <dxf>
      <font>
        <sz val="10"/>
        <name val="Arial"/>
        <family val="2"/>
        <charset val="1"/>
      </font>
      <fill>
        <patternFill>
          <bgColor rgb="FFFF6600"/>
        </patternFill>
      </fill>
    </dxf>
    <dxf>
      <font>
        <sz val="10"/>
        <name val="Arial"/>
        <family val="2"/>
        <charset val="1"/>
      </font>
      <fill>
        <patternFill>
          <bgColor rgb="FF1FB714"/>
        </patternFill>
      </fill>
    </dxf>
    <dxf>
      <font>
        <sz val="10"/>
        <name val="Arial"/>
        <family val="2"/>
        <charset val="1"/>
      </font>
      <fill>
        <patternFill>
          <bgColor rgb="FFDD0806"/>
        </patternFill>
      </fill>
    </dxf>
    <dxf>
      <font>
        <sz val="10"/>
        <name val="Arial"/>
        <family val="2"/>
        <charset val="1"/>
      </font>
      <fill>
        <patternFill>
          <bgColor rgb="FFFF9900"/>
        </patternFill>
      </fill>
    </dxf>
    <dxf>
      <font>
        <sz val="10"/>
        <name val="Arial"/>
        <family val="2"/>
        <charset val="1"/>
      </font>
      <fill>
        <patternFill>
          <bgColor rgb="FF1FB714"/>
        </patternFill>
      </fill>
    </dxf>
    <dxf>
      <font>
        <sz val="10"/>
        <name val="Arial"/>
        <family val="2"/>
        <charset val="1"/>
      </font>
      <fill>
        <patternFill>
          <bgColor rgb="FFDD0806"/>
        </patternFill>
      </fill>
    </dxf>
    <dxf>
      <font>
        <sz val="10"/>
        <name val="Arial"/>
        <family val="2"/>
        <charset val="1"/>
      </font>
      <fill>
        <patternFill>
          <bgColor rgb="FFFF6600"/>
        </patternFill>
      </fill>
    </dxf>
    <dxf>
      <font>
        <sz val="10"/>
        <name val="Arial"/>
        <family val="2"/>
        <charset val="1"/>
      </font>
      <fill>
        <patternFill>
          <bgColor rgb="FF1FB714"/>
        </patternFill>
      </fill>
    </dxf>
    <dxf>
      <font>
        <sz val="10"/>
        <name val="Arial"/>
        <family val="2"/>
        <charset val="1"/>
      </font>
      <fill>
        <patternFill>
          <bgColor rgb="FFDD0806"/>
        </patternFill>
      </fill>
    </dxf>
    <dxf>
      <font>
        <sz val="10"/>
        <name val="Arial"/>
        <family val="2"/>
        <charset val="1"/>
      </font>
      <fill>
        <patternFill>
          <bgColor rgb="FFFF6600"/>
        </patternFill>
      </fill>
    </dxf>
    <dxf>
      <font>
        <sz val="10"/>
        <name val="Arial"/>
        <family val="2"/>
        <charset val="1"/>
      </font>
      <fill>
        <patternFill>
          <bgColor rgb="FF1FB714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D4"/>
      <rgbColor rgb="FFFFFF00"/>
      <rgbColor rgb="FFF20884"/>
      <rgbColor rgb="FF00FFFF"/>
      <rgbColor rgb="FF800000"/>
      <rgbColor rgb="FF006411"/>
      <rgbColor rgb="FF000090"/>
      <rgbColor rgb="FF90713A"/>
      <rgbColor rgb="FF800080"/>
      <rgbColor rgb="FF00AE0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1FB714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prc.qmul.ac.uk/~lloyd/gridpp/nagios_plot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48576"/>
  <sheetViews>
    <sheetView showGridLines="0" topLeftCell="B1" zoomScaleNormal="100" workbookViewId="0" xr3:uid="{AEA406A1-0E4B-5B11-9CD5-51D6E497D94C}">
      <pane xSplit="2" topLeftCell="D1" activePane="topRight" state="frozen"/>
      <selection activeCell="B1" sqref="B1"/>
      <selection pane="topRight" activeCell="U20" sqref="U20"/>
    </sheetView>
  </sheetViews>
  <sheetFormatPr defaultRowHeight="12"/>
  <cols>
    <col min="1" max="1" width="12"/>
    <col min="2" max="2" width="24.7109375"/>
    <col min="3" max="3" width="15" style="55"/>
    <col min="4" max="4" width="8.140625" style="55"/>
    <col min="5" max="5" width="7.42578125" style="55"/>
    <col min="6" max="6" width="8" style="55"/>
    <col min="7" max="21" width="8.7109375"/>
    <col min="22" max="22" width="23.85546875"/>
    <col min="23" max="24" width="8.7109375"/>
    <col min="25" max="25" width="48"/>
    <col min="26" max="30" width="8.7109375"/>
    <col min="31" max="31" width="21"/>
    <col min="32" max="1025" width="8.85546875"/>
  </cols>
  <sheetData>
    <row r="1" spans="1:33" ht="12.9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3">
      <c r="A2" s="56" t="s">
        <v>0</v>
      </c>
      <c r="B2" s="57"/>
      <c r="C2" s="66"/>
      <c r="D2" s="66"/>
      <c r="E2" s="66"/>
      <c r="F2" s="66"/>
      <c r="G2" s="58"/>
      <c r="H2" s="13" t="s">
        <v>1</v>
      </c>
      <c r="I2" s="13"/>
      <c r="J2" s="13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3">
      <c r="A3" s="59" t="s">
        <v>2</v>
      </c>
      <c r="B3" s="148" t="s">
        <v>3</v>
      </c>
      <c r="C3" s="66"/>
      <c r="D3" s="66"/>
      <c r="E3" s="66"/>
      <c r="F3" s="66"/>
      <c r="G3" s="60"/>
      <c r="H3" s="12" t="s">
        <v>4</v>
      </c>
      <c r="I3" s="12"/>
      <c r="J3" s="12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</row>
    <row r="4" spans="1:33">
      <c r="A4" s="59" t="s">
        <v>5</v>
      </c>
      <c r="B4" s="148" t="s">
        <v>6</v>
      </c>
      <c r="C4" s="66"/>
      <c r="D4" s="66"/>
      <c r="E4" s="66"/>
      <c r="F4" s="66"/>
      <c r="G4" s="61"/>
      <c r="H4" s="11" t="s">
        <v>7</v>
      </c>
      <c r="I4" s="11"/>
      <c r="J4" s="11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</row>
    <row r="5" spans="1:33" ht="12.95">
      <c r="A5" s="62" t="s">
        <v>8</v>
      </c>
      <c r="B5" s="63" t="s">
        <v>9</v>
      </c>
      <c r="C5" s="66"/>
      <c r="D5" s="66"/>
      <c r="E5" s="66"/>
      <c r="F5" s="66"/>
      <c r="G5" s="64"/>
      <c r="H5" s="11" t="s">
        <v>10</v>
      </c>
      <c r="I5" s="11"/>
      <c r="J5" s="11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</row>
    <row r="6" spans="1:33" ht="12.95">
      <c r="A6" s="109"/>
      <c r="B6" s="109"/>
      <c r="C6" s="66"/>
      <c r="D6" s="66"/>
      <c r="E6" s="66"/>
      <c r="F6" s="66"/>
      <c r="G6" s="65"/>
      <c r="H6" s="10" t="s">
        <v>11</v>
      </c>
      <c r="I6" s="10"/>
      <c r="J6" s="10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</row>
    <row r="7" spans="1:33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</row>
    <row r="8" spans="1:33" ht="12.9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</row>
    <row r="9" spans="1:33" ht="12.95" customHeight="1">
      <c r="A9" s="9" t="s">
        <v>12</v>
      </c>
      <c r="B9" s="8" t="s">
        <v>13</v>
      </c>
      <c r="C9" s="7" t="s">
        <v>14</v>
      </c>
      <c r="D9" s="6" t="str">
        <f>Resources!A11</f>
        <v>UKI-LT2-Brunel</v>
      </c>
      <c r="E9" s="6"/>
      <c r="F9" s="6"/>
      <c r="G9" s="6" t="str">
        <f>Resources!A12</f>
        <v>UKI-LT2-IC-HEP</v>
      </c>
      <c r="H9" s="6"/>
      <c r="I9" s="6"/>
      <c r="J9" s="6" t="str">
        <f>Resources!A13</f>
        <v>UKI-LT2-QMUL</v>
      </c>
      <c r="K9" s="6"/>
      <c r="L9" s="6"/>
      <c r="M9" s="6" t="str">
        <f>Resources!A14</f>
        <v>UKI-LT2-RHUL</v>
      </c>
      <c r="N9" s="6"/>
      <c r="O9" s="6"/>
      <c r="P9" s="6" t="str">
        <f>Resources!A15</f>
        <v>UKI-LT2-UCL-HEP</v>
      </c>
      <c r="Q9" s="6"/>
      <c r="R9" s="6"/>
      <c r="S9" s="6" t="s">
        <v>15</v>
      </c>
      <c r="T9" s="6"/>
      <c r="U9" s="6"/>
      <c r="V9" s="5" t="s">
        <v>16</v>
      </c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</row>
    <row r="10" spans="1:33" ht="12.95">
      <c r="A10" s="9"/>
      <c r="B10" s="8"/>
      <c r="C10" s="7"/>
      <c r="D10" s="67" t="s">
        <v>17</v>
      </c>
      <c r="E10" s="68" t="s">
        <v>18</v>
      </c>
      <c r="F10" s="68" t="s">
        <v>19</v>
      </c>
      <c r="G10" s="67" t="s">
        <v>17</v>
      </c>
      <c r="H10" s="68" t="s">
        <v>18</v>
      </c>
      <c r="I10" s="68" t="s">
        <v>19</v>
      </c>
      <c r="J10" s="67" t="s">
        <v>17</v>
      </c>
      <c r="K10" s="68" t="s">
        <v>18</v>
      </c>
      <c r="L10" s="68" t="s">
        <v>19</v>
      </c>
      <c r="M10" s="67" t="s">
        <v>17</v>
      </c>
      <c r="N10" s="68" t="s">
        <v>18</v>
      </c>
      <c r="O10" s="68" t="s">
        <v>19</v>
      </c>
      <c r="P10" s="67" t="s">
        <v>17</v>
      </c>
      <c r="Q10" s="68" t="s">
        <v>18</v>
      </c>
      <c r="R10" s="68" t="s">
        <v>19</v>
      </c>
      <c r="S10" s="67" t="s">
        <v>17</v>
      </c>
      <c r="T10" s="68" t="s">
        <v>18</v>
      </c>
      <c r="U10" s="68" t="s">
        <v>19</v>
      </c>
      <c r="V10" s="5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</row>
    <row r="11" spans="1:33" ht="23.85">
      <c r="A11" s="69" t="s">
        <v>20</v>
      </c>
      <c r="B11" s="70" t="s">
        <v>21</v>
      </c>
      <c r="C11" s="71">
        <v>1</v>
      </c>
      <c r="D11" s="72">
        <v>3.1902126595758902</v>
      </c>
      <c r="E11" s="72">
        <v>2.4027930415812508</v>
      </c>
      <c r="F11" s="72">
        <f>Resources!G24</f>
        <v>2.4027930415812508</v>
      </c>
      <c r="G11" s="73">
        <v>3.8119365712444302</v>
      </c>
      <c r="H11" s="73">
        <v>2.8154501430589662</v>
      </c>
      <c r="I11" s="72">
        <f>Resources!G25</f>
        <v>2.8154501430589662</v>
      </c>
      <c r="J11" s="72">
        <v>2.4648417103301998</v>
      </c>
      <c r="K11" s="72">
        <v>2.0419501333527221</v>
      </c>
      <c r="L11" s="72">
        <f>Resources!G26</f>
        <v>2.0419501333527221</v>
      </c>
      <c r="M11" s="72">
        <v>2.4839711412232801</v>
      </c>
      <c r="N11" s="72">
        <v>1.4580113684791429</v>
      </c>
      <c r="O11" s="72">
        <f>Resources!G27</f>
        <v>1.4580113684791429</v>
      </c>
      <c r="P11" s="72"/>
      <c r="Q11" s="72"/>
      <c r="R11" s="72" t="str">
        <f>Resources!G28</f>
        <v/>
      </c>
      <c r="S11" s="72">
        <v>3.0321686311732101</v>
      </c>
      <c r="T11" s="72">
        <v>2.1450634468880176</v>
      </c>
      <c r="U11" s="72">
        <f>Resources!G29</f>
        <v>2.1450634468880176</v>
      </c>
      <c r="V11" s="74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</row>
    <row r="12" spans="1:33" ht="29.1" customHeight="1">
      <c r="A12" s="69" t="s">
        <v>22</v>
      </c>
      <c r="B12" s="70" t="s">
        <v>23</v>
      </c>
      <c r="C12" s="75">
        <v>1</v>
      </c>
      <c r="D12" s="72">
        <v>6.4635428083250401</v>
      </c>
      <c r="E12" s="72">
        <v>3.7372264713564429</v>
      </c>
      <c r="F12" s="72">
        <f>Resources!F24</f>
        <v>3.7372264713564429</v>
      </c>
      <c r="G12" s="76">
        <v>2.05500178729439</v>
      </c>
      <c r="H12" s="76">
        <v>1.6001448454961602</v>
      </c>
      <c r="I12" s="72">
        <f>Resources!F25</f>
        <v>1.6001448454961602</v>
      </c>
      <c r="J12" s="72">
        <v>3.0238162463970202</v>
      </c>
      <c r="K12" s="72">
        <v>3.1327405941717186</v>
      </c>
      <c r="L12" s="72">
        <f>Resources!F26</f>
        <v>3.1327405941717186</v>
      </c>
      <c r="M12" s="72">
        <v>3.2066690915781102</v>
      </c>
      <c r="N12" s="72">
        <v>4.4733742936176819</v>
      </c>
      <c r="O12" s="72">
        <f>Resources!F27</f>
        <v>4.4733742936176819</v>
      </c>
      <c r="P12" s="72"/>
      <c r="Q12" s="72"/>
      <c r="R12" s="72" t="str">
        <f>Resources!F28</f>
        <v/>
      </c>
      <c r="S12" s="72">
        <v>3.0488323521010599</v>
      </c>
      <c r="T12" s="72">
        <v>2.7826950325979909</v>
      </c>
      <c r="U12" s="72">
        <f>Resources!F29</f>
        <v>2.7826950325979909</v>
      </c>
      <c r="V12" s="168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</row>
    <row r="13" spans="1:33" ht="35.1">
      <c r="A13" s="69" t="s">
        <v>24</v>
      </c>
      <c r="B13" s="70" t="s">
        <v>25</v>
      </c>
      <c r="C13" s="75" t="s">
        <v>26</v>
      </c>
      <c r="D13" s="76">
        <v>1</v>
      </c>
      <c r="E13" s="76">
        <v>1</v>
      </c>
      <c r="F13" s="72">
        <v>1</v>
      </c>
      <c r="G13" s="76">
        <v>1</v>
      </c>
      <c r="H13" s="76">
        <v>1</v>
      </c>
      <c r="I13" s="72">
        <v>1</v>
      </c>
      <c r="J13" s="72">
        <v>1</v>
      </c>
      <c r="K13" s="72">
        <v>1</v>
      </c>
      <c r="L13" s="72">
        <v>1</v>
      </c>
      <c r="M13" s="72">
        <v>1</v>
      </c>
      <c r="N13" s="72">
        <v>1</v>
      </c>
      <c r="O13" s="72">
        <v>1</v>
      </c>
      <c r="P13" s="72"/>
      <c r="Q13" s="72"/>
      <c r="R13" s="72" t="s">
        <v>27</v>
      </c>
      <c r="S13" s="72">
        <v>0.99750000000000005</v>
      </c>
      <c r="T13" s="72">
        <v>1</v>
      </c>
      <c r="U13" s="72">
        <f>AVERAGE(F13,I13,L13,O13,R13)</f>
        <v>1</v>
      </c>
      <c r="V13" s="77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</row>
    <row r="14" spans="1:33" ht="35.1">
      <c r="A14" s="69" t="s">
        <v>28</v>
      </c>
      <c r="B14" s="70" t="s">
        <v>29</v>
      </c>
      <c r="C14" s="75" t="s">
        <v>26</v>
      </c>
      <c r="D14" s="76">
        <v>1</v>
      </c>
      <c r="E14" s="76">
        <v>1</v>
      </c>
      <c r="F14" s="72">
        <v>1</v>
      </c>
      <c r="G14" s="76">
        <v>1</v>
      </c>
      <c r="H14" s="73">
        <v>1</v>
      </c>
      <c r="I14" s="72">
        <v>1</v>
      </c>
      <c r="J14" s="72">
        <v>1</v>
      </c>
      <c r="K14" s="72">
        <v>1</v>
      </c>
      <c r="L14" s="72">
        <v>1</v>
      </c>
      <c r="M14" s="72">
        <v>1</v>
      </c>
      <c r="N14" s="72">
        <v>1</v>
      </c>
      <c r="O14" s="72">
        <v>1</v>
      </c>
      <c r="P14" s="72"/>
      <c r="Q14" s="72"/>
      <c r="R14" s="72" t="s">
        <v>27</v>
      </c>
      <c r="S14" s="72">
        <v>0.99750000000000005</v>
      </c>
      <c r="T14" s="72">
        <v>1</v>
      </c>
      <c r="U14" s="72">
        <f>AVERAGE(F14,I14,L14,O14,R14)</f>
        <v>1</v>
      </c>
      <c r="V14" s="77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</row>
    <row r="15" spans="1:33" ht="30" customHeight="1">
      <c r="A15" s="69" t="s">
        <v>30</v>
      </c>
      <c r="B15" s="70" t="s">
        <v>31</v>
      </c>
      <c r="C15" s="75">
        <v>0.5</v>
      </c>
      <c r="D15" s="76">
        <v>0.44792006045408</v>
      </c>
      <c r="E15" s="76">
        <v>0.7555526302401302</v>
      </c>
      <c r="F15" s="76">
        <f>Resources!O24</f>
        <v>0.50518524808776166</v>
      </c>
      <c r="G15" s="76">
        <v>0.76116663523223904</v>
      </c>
      <c r="H15" s="76">
        <v>0.86057924977008815</v>
      </c>
      <c r="I15" s="76">
        <f>Resources!O25</f>
        <v>0.85123755145017621</v>
      </c>
      <c r="J15" s="76">
        <v>0.71131050447330302</v>
      </c>
      <c r="K15" s="76">
        <v>1.0889924324284086</v>
      </c>
      <c r="L15" s="76">
        <f>Resources!O26</f>
        <v>0.78088134552223631</v>
      </c>
      <c r="M15" s="76">
        <v>0.70816882245917701</v>
      </c>
      <c r="N15" s="76">
        <v>0.62574761244586319</v>
      </c>
      <c r="O15" s="76">
        <f>Resources!O27</f>
        <v>1.1725766746563109</v>
      </c>
      <c r="P15" s="76"/>
      <c r="Q15" s="76"/>
      <c r="R15" s="76" t="s">
        <v>27</v>
      </c>
      <c r="S15" s="76">
        <v>0.66351504793695004</v>
      </c>
      <c r="T15" s="76">
        <v>0.83636607993979895</v>
      </c>
      <c r="U15" s="76">
        <f>Resources!O29</f>
        <v>0.83256867213040309</v>
      </c>
      <c r="V15" s="78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</row>
    <row r="16" spans="1:33" ht="42" customHeight="1">
      <c r="A16" s="69" t="s">
        <v>32</v>
      </c>
      <c r="B16" s="70" t="s">
        <v>33</v>
      </c>
      <c r="C16" s="75">
        <v>0.5</v>
      </c>
      <c r="D16" s="76">
        <v>0.26602885002756799</v>
      </c>
      <c r="E16" s="76">
        <v>0.44784687881562879</v>
      </c>
      <c r="F16" s="76">
        <f>Resources!N24</f>
        <v>0.37343001459339775</v>
      </c>
      <c r="G16" s="76">
        <v>0.68087276251709095</v>
      </c>
      <c r="H16" s="76">
        <v>0.68187576634640079</v>
      </c>
      <c r="I16" s="76">
        <f>Resources!N25</f>
        <v>0.67445601444894687</v>
      </c>
      <c r="J16" s="76">
        <v>0.57405194727042996</v>
      </c>
      <c r="K16" s="76">
        <v>0.91809402870295842</v>
      </c>
      <c r="L16" s="76">
        <f>Resources!N26</f>
        <v>0.68370426543710483</v>
      </c>
      <c r="M16" s="76">
        <v>0.54826301286801205</v>
      </c>
      <c r="N16" s="76">
        <v>0.53324522901782379</v>
      </c>
      <c r="O16" s="76">
        <f>Resources!N27</f>
        <v>1.0232002774288711</v>
      </c>
      <c r="P16" s="76"/>
      <c r="Q16" s="76"/>
      <c r="R16" s="76" t="s">
        <v>27</v>
      </c>
      <c r="S16" s="76">
        <v>0.61817322803228303</v>
      </c>
      <c r="T16" s="76">
        <v>0.64722754298856477</v>
      </c>
      <c r="U16" s="76">
        <f>Resources!N29</f>
        <v>0.69266876362508845</v>
      </c>
      <c r="V16" s="79" t="s">
        <v>34</v>
      </c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</row>
    <row r="23" spans="1:2" ht="12.75">
      <c r="A23" s="66" t="s">
        <v>35</v>
      </c>
      <c r="B23" s="80" t="s">
        <v>36</v>
      </c>
    </row>
    <row r="24" spans="1:2" ht="12.75">
      <c r="A24" s="66" t="s">
        <v>37</v>
      </c>
      <c r="B24" s="80"/>
    </row>
    <row r="1048576" ht="12.75"/>
  </sheetData>
  <mergeCells count="15">
    <mergeCell ref="J9:L9"/>
    <mergeCell ref="M9:O9"/>
    <mergeCell ref="P9:R9"/>
    <mergeCell ref="S9:U9"/>
    <mergeCell ref="V9:V10"/>
    <mergeCell ref="A9:A10"/>
    <mergeCell ref="B9:B10"/>
    <mergeCell ref="C9:C10"/>
    <mergeCell ref="D9:F9"/>
    <mergeCell ref="G9:I9"/>
    <mergeCell ref="H2:J2"/>
    <mergeCell ref="H3:J3"/>
    <mergeCell ref="H4:J4"/>
    <mergeCell ref="H5:J5"/>
    <mergeCell ref="H6:J6"/>
  </mergeCells>
  <conditionalFormatting sqref="D11:U12">
    <cfRule type="cellIs" dxfId="14" priority="2" operator="greaterThanOrEqual">
      <formula>1</formula>
    </cfRule>
    <cfRule type="cellIs" dxfId="13" priority="3" operator="greaterThanOrEqual">
      <formula>0.95</formula>
    </cfRule>
    <cfRule type="cellIs" dxfId="12" priority="4" operator="lessThan">
      <formula>0.95</formula>
    </cfRule>
  </conditionalFormatting>
  <conditionalFormatting sqref="D13:U14">
    <cfRule type="cellIs" dxfId="11" priority="5" operator="greaterThanOrEqual">
      <formula>0.95</formula>
    </cfRule>
    <cfRule type="cellIs" dxfId="10" priority="6" operator="greaterThanOrEqual">
      <formula>0.9</formula>
    </cfRule>
    <cfRule type="cellIs" dxfId="9" priority="7" operator="lessThan">
      <formula>0.9</formula>
    </cfRule>
  </conditionalFormatting>
  <conditionalFormatting sqref="D15:U16">
    <cfRule type="cellIs" dxfId="8" priority="8" operator="greaterThanOrEqual">
      <formula>0.5</formula>
    </cfRule>
    <cfRule type="cellIs" dxfId="7" priority="9" operator="greaterThanOrEqual">
      <formula>0.4</formula>
    </cfRule>
    <cfRule type="cellIs" dxfId="6" priority="10" operator="lessThan">
      <formula>0.4</formula>
    </cfRule>
  </conditionalFormatting>
  <hyperlinks>
    <hyperlink ref="B23" r:id="rId1" xr:uid="{00000000-0004-0000-0000-000000000000}"/>
  </hyperlinks>
  <pageMargins left="0.75" right="0.75" top="1" bottom="1" header="0.51180555555555496" footer="0.51180555555555496"/>
  <pageSetup paperSize="9" firstPageNumber="0" orientation="portrait" usePrinterDefaults="0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3"/>
  <sheetViews>
    <sheetView showGridLines="0" topLeftCell="A9" zoomScaleNormal="100" workbookViewId="0" xr3:uid="{958C4451-9541-5A59-BF78-D2F731DF1C81}">
      <selection activeCell="L38" sqref="L38"/>
    </sheetView>
  </sheetViews>
  <sheetFormatPr defaultRowHeight="12"/>
  <cols>
    <col min="1" max="1" width="18.5703125"/>
    <col min="2" max="2" width="11.85546875"/>
    <col min="3" max="3" width="14.140625"/>
    <col min="4" max="4" width="11.7109375"/>
    <col min="5" max="5" width="12.42578125"/>
    <col min="6" max="6" width="12.7109375"/>
    <col min="7" max="7" width="19"/>
    <col min="8" max="8" width="13.42578125"/>
    <col min="9" max="9" width="16.42578125"/>
    <col min="10" max="10" width="11.42578125"/>
    <col min="11" max="11" width="12.42578125"/>
    <col min="12" max="12" width="10.85546875"/>
    <col min="13" max="13" width="12.5703125" customWidth="1"/>
    <col min="14" max="14" width="10.7109375"/>
    <col min="15" max="15" width="16.7109375"/>
    <col min="16" max="16" width="12.85546875"/>
    <col min="17" max="18" width="12"/>
    <col min="19" max="19" width="12.42578125"/>
    <col min="20" max="20" width="10.28515625"/>
    <col min="21" max="1025" width="8.85546875"/>
  </cols>
  <sheetData>
    <row r="1" spans="1:19" ht="12.9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>
      <c r="A2" s="5" t="s">
        <v>0</v>
      </c>
      <c r="B2" s="5"/>
      <c r="C2" s="5"/>
      <c r="D2" s="81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>
      <c r="A3" s="59" t="s">
        <v>2</v>
      </c>
      <c r="B3" s="4" t="str">
        <f>Metrics!B3</f>
        <v>LondonGrid Tier 2</v>
      </c>
      <c r="C3" s="4"/>
      <c r="D3" s="81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19">
      <c r="A4" s="59" t="s">
        <v>5</v>
      </c>
      <c r="B4" s="3" t="str">
        <f>Metrics!B4</f>
        <v>Q316</v>
      </c>
      <c r="C4" s="3"/>
      <c r="D4" s="81"/>
      <c r="E4" s="66"/>
      <c r="F4" s="66"/>
      <c r="G4" s="66"/>
      <c r="H4" s="66"/>
      <c r="I4" s="82"/>
      <c r="J4" s="66"/>
      <c r="K4" s="66"/>
      <c r="L4" s="66"/>
      <c r="M4" s="66"/>
      <c r="N4" s="66"/>
      <c r="O4" s="66"/>
      <c r="P4" s="66"/>
      <c r="Q4" s="66"/>
      <c r="R4" s="66"/>
      <c r="S4" s="66"/>
    </row>
    <row r="5" spans="1:19" ht="12.95">
      <c r="A5" s="62" t="s">
        <v>8</v>
      </c>
      <c r="B5" s="2" t="str">
        <f>Metrics!B5</f>
        <v>Duncan Rand</v>
      </c>
      <c r="C5" s="2"/>
      <c r="D5" s="81"/>
      <c r="E5" s="66"/>
      <c r="F5" s="66"/>
      <c r="G5" s="66"/>
      <c r="H5" s="66"/>
      <c r="I5" s="82"/>
      <c r="J5" s="66"/>
      <c r="K5" s="66"/>
      <c r="L5" s="66"/>
      <c r="M5" s="66"/>
      <c r="N5" s="66"/>
      <c r="O5" s="83"/>
      <c r="P5" s="66"/>
      <c r="Q5" s="66"/>
      <c r="R5" s="66"/>
      <c r="S5" s="66"/>
    </row>
    <row r="6" spans="1:19">
      <c r="A6" s="66"/>
      <c r="B6" s="66"/>
      <c r="C6" s="66"/>
      <c r="D6" s="66"/>
      <c r="E6" s="66"/>
      <c r="F6" s="66"/>
      <c r="G6" s="66"/>
      <c r="H6" s="66"/>
      <c r="I6" s="82"/>
      <c r="J6" s="66"/>
      <c r="K6" s="82"/>
      <c r="L6" s="66"/>
      <c r="M6" s="66"/>
      <c r="N6" s="66"/>
      <c r="O6" s="66"/>
      <c r="P6" s="66"/>
      <c r="Q6" s="66"/>
      <c r="R6" s="66"/>
      <c r="S6" s="66"/>
    </row>
    <row r="7" spans="1:19">
      <c r="A7" s="66"/>
      <c r="B7" s="66"/>
      <c r="C7" s="66"/>
      <c r="D7" s="66"/>
      <c r="E7" s="66"/>
      <c r="F7" s="66"/>
      <c r="G7" s="66"/>
      <c r="H7" s="66"/>
      <c r="I7" s="66"/>
      <c r="J7" s="82"/>
      <c r="K7" s="82"/>
      <c r="L7" s="66"/>
      <c r="M7" s="66"/>
      <c r="N7" s="66"/>
      <c r="O7" s="66"/>
      <c r="P7" s="66"/>
      <c r="Q7" s="66"/>
      <c r="R7" s="66"/>
      <c r="S7" s="66"/>
    </row>
    <row r="8" spans="1:19">
      <c r="A8" s="66"/>
      <c r="B8" s="66"/>
      <c r="C8" s="66"/>
      <c r="D8" s="66"/>
      <c r="E8" s="66"/>
      <c r="F8" s="66"/>
      <c r="G8" s="66"/>
      <c r="H8" s="66"/>
      <c r="I8" s="66"/>
      <c r="J8" s="82"/>
      <c r="K8" s="66"/>
      <c r="L8" s="66"/>
      <c r="M8" s="66"/>
      <c r="N8" s="66"/>
      <c r="O8" s="66"/>
      <c r="P8" s="66"/>
      <c r="Q8" s="66"/>
      <c r="R8" s="66"/>
      <c r="S8" s="66"/>
    </row>
    <row r="9" spans="1:19" ht="12.95">
      <c r="A9" s="84" t="s">
        <v>38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19" ht="49.5" customHeight="1">
      <c r="A10" s="85" t="s">
        <v>39</v>
      </c>
      <c r="B10" s="86" t="s">
        <v>40</v>
      </c>
      <c r="C10" s="87" t="s">
        <v>41</v>
      </c>
      <c r="D10" s="87"/>
      <c r="E10" s="87" t="s">
        <v>42</v>
      </c>
      <c r="F10" s="87" t="s">
        <v>43</v>
      </c>
      <c r="G10" s="88" t="s">
        <v>44</v>
      </c>
      <c r="H10" s="66"/>
      <c r="I10" s="1" t="s">
        <v>45</v>
      </c>
      <c r="J10" s="1"/>
      <c r="K10" s="1"/>
      <c r="L10" s="1"/>
      <c r="M10" s="1"/>
      <c r="N10" s="89"/>
      <c r="O10" s="1" t="s">
        <v>46</v>
      </c>
      <c r="P10" s="1"/>
      <c r="Q10" s="1"/>
      <c r="R10" s="1"/>
      <c r="S10" s="1"/>
    </row>
    <row r="11" spans="1:19" ht="12.75">
      <c r="A11" s="90" t="s">
        <v>47</v>
      </c>
      <c r="B11" s="91" t="s">
        <v>48</v>
      </c>
      <c r="C11" s="93" t="s">
        <v>48</v>
      </c>
      <c r="D11" s="107"/>
      <c r="E11" s="92" t="s">
        <v>49</v>
      </c>
      <c r="F11" s="92" t="s">
        <v>50</v>
      </c>
      <c r="G11" s="93" t="s">
        <v>51</v>
      </c>
      <c r="H11" s="66"/>
      <c r="I11" s="94" t="s">
        <v>52</v>
      </c>
      <c r="J11" s="95" t="s">
        <v>53</v>
      </c>
      <c r="K11" s="95" t="s">
        <v>54</v>
      </c>
      <c r="L11" s="95" t="s">
        <v>55</v>
      </c>
      <c r="M11" s="96" t="s">
        <v>56</v>
      </c>
      <c r="N11" s="66"/>
      <c r="O11" s="97" t="s">
        <v>52</v>
      </c>
      <c r="P11" s="95" t="s">
        <v>53</v>
      </c>
      <c r="Q11" s="95" t="s">
        <v>54</v>
      </c>
      <c r="R11" s="95" t="s">
        <v>55</v>
      </c>
      <c r="S11" s="98" t="s">
        <v>56</v>
      </c>
    </row>
    <row r="12" spans="1:19" ht="12.75">
      <c r="A12" s="99" t="s">
        <v>57</v>
      </c>
      <c r="B12" s="93" t="s">
        <v>48</v>
      </c>
      <c r="C12" s="93" t="s">
        <v>48</v>
      </c>
      <c r="D12" s="93"/>
      <c r="E12" s="93" t="s">
        <v>49</v>
      </c>
      <c r="F12" s="93" t="s">
        <v>58</v>
      </c>
      <c r="G12" s="93" t="s">
        <v>59</v>
      </c>
      <c r="H12" s="66"/>
      <c r="I12" s="100" t="s">
        <v>47</v>
      </c>
      <c r="J12" s="102">
        <v>16548980.144200001</v>
      </c>
      <c r="K12" s="102">
        <v>4908006.8744999999</v>
      </c>
      <c r="L12" s="102">
        <v>8226217.5944999997</v>
      </c>
      <c r="M12" s="101">
        <v>29683205</v>
      </c>
      <c r="N12" s="66"/>
      <c r="O12" s="98" t="s">
        <v>47</v>
      </c>
      <c r="P12" s="102">
        <v>22472949.904800002</v>
      </c>
      <c r="Q12" s="102">
        <v>6820387.1756999996</v>
      </c>
      <c r="R12" s="102">
        <v>10862828.212400001</v>
      </c>
      <c r="S12" s="101">
        <v>40156165</v>
      </c>
    </row>
    <row r="13" spans="1:19" ht="12.75">
      <c r="A13" s="99" t="s">
        <v>60</v>
      </c>
      <c r="B13" s="93" t="s">
        <v>48</v>
      </c>
      <c r="C13" s="93" t="s">
        <v>48</v>
      </c>
      <c r="D13" s="93"/>
      <c r="E13" s="93" t="s">
        <v>49</v>
      </c>
      <c r="F13" s="93" t="s">
        <v>50</v>
      </c>
      <c r="G13" s="93" t="s">
        <v>61</v>
      </c>
      <c r="H13" s="66"/>
      <c r="I13" s="100" t="s">
        <v>57</v>
      </c>
      <c r="J13" s="104">
        <v>14935352.699999999</v>
      </c>
      <c r="K13" s="104">
        <v>16362221.051999999</v>
      </c>
      <c r="L13" s="104">
        <v>20926248.040800001</v>
      </c>
      <c r="M13" s="103">
        <v>52223822</v>
      </c>
      <c r="N13" s="66"/>
      <c r="O13" s="98" t="s">
        <v>57</v>
      </c>
      <c r="P13" s="104">
        <v>20116756.3981</v>
      </c>
      <c r="Q13" s="104">
        <v>21391092.322700001</v>
      </c>
      <c r="R13" s="104">
        <v>24404349.703899998</v>
      </c>
      <c r="S13" s="103">
        <v>65912198</v>
      </c>
    </row>
    <row r="14" spans="1:19" ht="12.75">
      <c r="A14" s="99" t="s">
        <v>62</v>
      </c>
      <c r="B14" s="93" t="s">
        <v>48</v>
      </c>
      <c r="C14" s="93" t="s">
        <v>48</v>
      </c>
      <c r="D14" s="93"/>
      <c r="E14" s="93" t="s">
        <v>49</v>
      </c>
      <c r="F14" s="93" t="s">
        <v>49</v>
      </c>
      <c r="G14" s="93" t="s">
        <v>51</v>
      </c>
      <c r="H14" s="66"/>
      <c r="I14" s="100" t="s">
        <v>60</v>
      </c>
      <c r="J14" s="104">
        <v>17277458.016399998</v>
      </c>
      <c r="K14" s="102">
        <v>17065745.2302</v>
      </c>
      <c r="L14" s="102">
        <v>22856638.4386</v>
      </c>
      <c r="M14" s="103">
        <v>57199842</v>
      </c>
      <c r="N14" s="66"/>
      <c r="O14" s="98" t="s">
        <v>60</v>
      </c>
      <c r="P14" s="104">
        <v>20099450.201400001</v>
      </c>
      <c r="Q14" s="104">
        <v>20024741.534200002</v>
      </c>
      <c r="R14" s="102">
        <v>25205647.5823</v>
      </c>
      <c r="S14" s="103">
        <v>65329839</v>
      </c>
    </row>
    <row r="15" spans="1:19" ht="12.75">
      <c r="A15" s="105" t="s">
        <v>63</v>
      </c>
      <c r="B15" s="93" t="s">
        <v>48</v>
      </c>
      <c r="C15" s="93" t="s">
        <v>48</v>
      </c>
      <c r="D15" s="106"/>
      <c r="E15" s="106" t="s">
        <v>49</v>
      </c>
      <c r="F15" s="106" t="s">
        <v>49</v>
      </c>
      <c r="G15" s="106" t="s">
        <v>51</v>
      </c>
      <c r="H15" s="66"/>
      <c r="I15" s="100" t="s">
        <v>62</v>
      </c>
      <c r="J15" s="104">
        <v>34856295.762999997</v>
      </c>
      <c r="K15" s="104">
        <v>32156386.811000001</v>
      </c>
      <c r="L15" s="104">
        <v>18227922.432100002</v>
      </c>
      <c r="M15" s="103">
        <v>85240605</v>
      </c>
      <c r="N15" s="66"/>
      <c r="O15" s="98" t="s">
        <v>62</v>
      </c>
      <c r="P15" s="104">
        <v>41075471.834799998</v>
      </c>
      <c r="Q15" s="104">
        <v>35911235.168899998</v>
      </c>
      <c r="R15" s="104">
        <v>20698122.578600001</v>
      </c>
      <c r="S15" s="103">
        <v>97684830</v>
      </c>
    </row>
    <row r="16" spans="1:19" ht="12.75">
      <c r="A16" s="108" t="s">
        <v>27</v>
      </c>
      <c r="B16" s="107"/>
      <c r="C16" s="107"/>
      <c r="D16" s="107"/>
      <c r="E16" s="107"/>
      <c r="F16" s="107"/>
      <c r="G16" s="107"/>
      <c r="H16" s="66"/>
      <c r="I16" s="100" t="s">
        <v>63</v>
      </c>
      <c r="J16" s="104">
        <v>188611.43530000001</v>
      </c>
      <c r="K16" s="104">
        <v>0</v>
      </c>
      <c r="L16" s="104">
        <v>327768.61670000001</v>
      </c>
      <c r="M16" s="103">
        <v>516380</v>
      </c>
      <c r="N16" s="66"/>
      <c r="O16" s="98" t="s">
        <v>63</v>
      </c>
      <c r="P16" s="104">
        <v>227144.0956</v>
      </c>
      <c r="Q16" s="104">
        <v>0</v>
      </c>
      <c r="R16" s="104">
        <v>349274.01299999998</v>
      </c>
      <c r="S16" s="101">
        <v>576418</v>
      </c>
    </row>
    <row r="17" spans="1:19" ht="12.75">
      <c r="A17" s="108"/>
      <c r="B17" s="107"/>
      <c r="C17" s="107"/>
      <c r="D17" s="107"/>
      <c r="E17" s="107"/>
      <c r="F17" s="107"/>
      <c r="G17" s="107"/>
      <c r="H17" s="66"/>
      <c r="I17" s="98" t="s">
        <v>64</v>
      </c>
      <c r="J17" s="103">
        <v>83806698</v>
      </c>
      <c r="K17" s="103">
        <v>70492360</v>
      </c>
      <c r="L17" s="103">
        <v>70564795</v>
      </c>
      <c r="M17" s="103">
        <v>224863853</v>
      </c>
      <c r="N17" s="66"/>
      <c r="O17" s="98" t="s">
        <v>64</v>
      </c>
      <c r="P17" s="103">
        <v>103991772</v>
      </c>
      <c r="Q17" s="103">
        <v>84147456</v>
      </c>
      <c r="R17" s="103">
        <v>81520222</v>
      </c>
      <c r="S17" s="103">
        <v>269659451</v>
      </c>
    </row>
    <row r="18" spans="1:19">
      <c r="A18" s="143"/>
      <c r="B18" s="109"/>
      <c r="C18" s="109"/>
      <c r="D18" s="109"/>
      <c r="E18" s="109"/>
      <c r="F18" s="109"/>
      <c r="G18" s="109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</row>
    <row r="20" spans="1:19">
      <c r="A20" s="84" t="s">
        <v>65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</row>
    <row r="21" spans="1:19" ht="13.5" customHeight="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</row>
    <row r="22" spans="1:19" ht="28.5" customHeight="1">
      <c r="A22" s="85"/>
      <c r="B22" s="54" t="s">
        <v>66</v>
      </c>
      <c r="C22" s="54"/>
      <c r="D22" s="53" t="s">
        <v>67</v>
      </c>
      <c r="E22" s="53"/>
      <c r="F22" s="52" t="s">
        <v>68</v>
      </c>
      <c r="G22" s="52"/>
      <c r="H22" s="52"/>
      <c r="I22" s="52"/>
      <c r="J22" s="52"/>
      <c r="K22" s="52"/>
      <c r="L22" s="52"/>
      <c r="M22" s="52"/>
      <c r="N22" s="52"/>
      <c r="O22" s="52"/>
      <c r="P22" s="66"/>
      <c r="Q22" s="66"/>
      <c r="R22" s="66"/>
      <c r="S22" s="66"/>
    </row>
    <row r="23" spans="1:19" ht="48.95">
      <c r="A23" s="111" t="s">
        <v>39</v>
      </c>
      <c r="B23" s="112" t="s">
        <v>69</v>
      </c>
      <c r="C23" s="113" t="s">
        <v>70</v>
      </c>
      <c r="D23" s="86" t="s">
        <v>71</v>
      </c>
      <c r="E23" s="114" t="s">
        <v>70</v>
      </c>
      <c r="F23" s="115" t="s">
        <v>72</v>
      </c>
      <c r="G23" s="115" t="s">
        <v>73</v>
      </c>
      <c r="H23" s="115" t="s">
        <v>74</v>
      </c>
      <c r="I23" s="115" t="s">
        <v>75</v>
      </c>
      <c r="J23" s="115" t="s">
        <v>76</v>
      </c>
      <c r="K23" s="115" t="s">
        <v>77</v>
      </c>
      <c r="L23" s="115" t="s">
        <v>78</v>
      </c>
      <c r="M23" s="115" t="s">
        <v>79</v>
      </c>
      <c r="N23" s="115" t="s">
        <v>80</v>
      </c>
      <c r="O23" s="115" t="s">
        <v>81</v>
      </c>
      <c r="P23" s="110" t="s">
        <v>82</v>
      </c>
      <c r="Q23" s="66"/>
      <c r="R23" s="66"/>
      <c r="S23" s="66"/>
    </row>
    <row r="24" spans="1:19" ht="12.75">
      <c r="A24" s="116" t="str">
        <f>A11</f>
        <v>UKI-LT2-Brunel</v>
      </c>
      <c r="B24" s="117">
        <v>36000</v>
      </c>
      <c r="C24" s="117">
        <v>1100</v>
      </c>
      <c r="D24" s="118">
        <v>9632.8119999999999</v>
      </c>
      <c r="E24" s="119">
        <v>457.80056000000002</v>
      </c>
      <c r="F24" s="120">
        <f>B24/D24</f>
        <v>3.7372264713564429</v>
      </c>
      <c r="G24" s="120">
        <f>C24/E24</f>
        <v>2.4027930415812508</v>
      </c>
      <c r="H24" s="121">
        <f>(B24/$B$29)</f>
        <v>0.24541776067882554</v>
      </c>
      <c r="I24" s="121">
        <f>(C24/$C$29)</f>
        <v>0.1203632782580151</v>
      </c>
      <c r="J24" s="101">
        <f>M12</f>
        <v>29683205</v>
      </c>
      <c r="K24" s="121">
        <f>J24/$J$29</f>
        <v>0.13230906713930732</v>
      </c>
      <c r="L24" s="122">
        <v>2208</v>
      </c>
      <c r="M24" s="123">
        <f>L24*B24</f>
        <v>79488000</v>
      </c>
      <c r="N24" s="124">
        <f>J24/M24</f>
        <v>0.37343001459339775</v>
      </c>
      <c r="O24" s="124">
        <f>S12/M24</f>
        <v>0.50518524808776166</v>
      </c>
      <c r="P24" s="124">
        <f>M12/S12</f>
        <v>0.73919421837219768</v>
      </c>
      <c r="Q24" s="125"/>
      <c r="R24" s="66"/>
      <c r="S24" s="66"/>
    </row>
    <row r="25" spans="1:19" ht="12.75">
      <c r="A25" s="116" t="str">
        <f>A12</f>
        <v>UKI-LT2-IC-HEP</v>
      </c>
      <c r="B25" s="117">
        <f>35068.4</f>
        <v>35068.400000000001</v>
      </c>
      <c r="C25" s="117">
        <v>3699</v>
      </c>
      <c r="D25" s="118">
        <v>21915.766</v>
      </c>
      <c r="E25" s="119">
        <v>1313.82188</v>
      </c>
      <c r="F25" s="120">
        <f>B25/D25</f>
        <v>1.6001448454961602</v>
      </c>
      <c r="G25" s="120">
        <f>C25/E25</f>
        <v>2.8154501430589662</v>
      </c>
      <c r="H25" s="121">
        <f>(B25/$B$29)</f>
        <v>0.23906689440525905</v>
      </c>
      <c r="I25" s="121">
        <f>(C25/$C$29)</f>
        <v>0.40474887843308893</v>
      </c>
      <c r="J25" s="101">
        <f>M13</f>
        <v>52223822</v>
      </c>
      <c r="K25" s="121">
        <f>J25/$J$29</f>
        <v>0.23278096725974282</v>
      </c>
      <c r="L25" s="122">
        <f>$L$24</f>
        <v>2208</v>
      </c>
      <c r="M25" s="123">
        <f>L25*B25</f>
        <v>77431027.200000003</v>
      </c>
      <c r="N25" s="121">
        <f>J25/M25</f>
        <v>0.67445601444894687</v>
      </c>
      <c r="O25" s="121">
        <f>S13/M25</f>
        <v>0.85123755145017621</v>
      </c>
      <c r="P25" s="124">
        <f>M13/S13</f>
        <v>0.79232408544470023</v>
      </c>
      <c r="Q25" s="125"/>
      <c r="R25" s="66"/>
      <c r="S25" s="66"/>
    </row>
    <row r="26" spans="1:19" ht="12.75">
      <c r="A26" s="116" t="str">
        <f>A13</f>
        <v>UKI-LT2-QMUL</v>
      </c>
      <c r="B26" s="117">
        <f>32*69.47+116*213.78+393.73+25*419</f>
        <v>37890.25</v>
      </c>
      <c r="C26" s="117">
        <v>2900</v>
      </c>
      <c r="D26" s="118">
        <v>12094.921</v>
      </c>
      <c r="E26" s="119">
        <v>1420.2109800000001</v>
      </c>
      <c r="F26" s="120">
        <f>B26/D26</f>
        <v>3.1327405941717186</v>
      </c>
      <c r="G26" s="120">
        <f>C26/E26</f>
        <v>2.0419501333527221</v>
      </c>
      <c r="H26" s="121">
        <f>(B26/$B$29)</f>
        <v>0.25830389740446857</v>
      </c>
      <c r="I26" s="121">
        <f>(C26/$C$29)</f>
        <v>0.31732136995294891</v>
      </c>
      <c r="J26" s="101">
        <f>M14</f>
        <v>57199842</v>
      </c>
      <c r="K26" s="121">
        <f>J26/$J$29</f>
        <v>0.25496093617706611</v>
      </c>
      <c r="L26" s="122">
        <f>$L$24</f>
        <v>2208</v>
      </c>
      <c r="M26" s="123">
        <f>L26*B26</f>
        <v>83661672</v>
      </c>
      <c r="N26" s="121">
        <f>J26/M26</f>
        <v>0.68370426543710483</v>
      </c>
      <c r="O26" s="121">
        <f>S14/M26</f>
        <v>0.78088134552223631</v>
      </c>
      <c r="P26" s="124">
        <f>M14/S14</f>
        <v>0.87555461448481453</v>
      </c>
      <c r="Q26" s="125"/>
      <c r="R26" s="66"/>
      <c r="S26" s="66"/>
    </row>
    <row r="27" spans="1:19" ht="12.75">
      <c r="A27" s="116" t="str">
        <f>A14</f>
        <v>UKI-LT2-RHUL</v>
      </c>
      <c r="B27" s="117">
        <f>19730+18000</f>
        <v>37730</v>
      </c>
      <c r="C27" s="117">
        <f>1770-330</f>
        <v>1440</v>
      </c>
      <c r="D27" s="118">
        <v>8434.3490000000002</v>
      </c>
      <c r="E27" s="119">
        <v>987.64661999999998</v>
      </c>
      <c r="F27" s="120">
        <f>B27/D27</f>
        <v>4.4733742936176819</v>
      </c>
      <c r="G27" s="120">
        <f>C27/E27</f>
        <v>1.4580113684791429</v>
      </c>
      <c r="H27" s="121">
        <f>(B27/$B$29)</f>
        <v>0.25721144751144687</v>
      </c>
      <c r="I27" s="121">
        <f>(C27/$C$29)</f>
        <v>0.15756647335594703</v>
      </c>
      <c r="J27" s="101">
        <f>M15</f>
        <v>85240605</v>
      </c>
      <c r="K27" s="121">
        <f>J27/$J$29</f>
        <v>0.37994902942388376</v>
      </c>
      <c r="L27" s="122">
        <f>$L$24</f>
        <v>2208</v>
      </c>
      <c r="M27" s="123">
        <f>L27*B27</f>
        <v>83307840</v>
      </c>
      <c r="N27" s="221">
        <f>J27/M27</f>
        <v>1.0232002774288711</v>
      </c>
      <c r="O27" s="221">
        <f>S15/M27</f>
        <v>1.1725766746563109</v>
      </c>
      <c r="P27" s="124">
        <f>M15/S15</f>
        <v>0.87260841831838165</v>
      </c>
      <c r="Q27" s="125"/>
      <c r="R27" s="66"/>
      <c r="S27" s="66"/>
    </row>
    <row r="28" spans="1:19" ht="12.75">
      <c r="A28" s="116" t="str">
        <f>A15</f>
        <v>UKI-LT2-UCL-HEP</v>
      </c>
      <c r="B28" s="126" t="s">
        <v>27</v>
      </c>
      <c r="C28" s="126" t="s">
        <v>27</v>
      </c>
      <c r="D28" s="118">
        <v>636.75</v>
      </c>
      <c r="E28" s="119">
        <v>81</v>
      </c>
      <c r="F28" s="120" t="s">
        <v>27</v>
      </c>
      <c r="G28" s="120" t="s">
        <v>27</v>
      </c>
      <c r="H28" s="121" t="s">
        <v>27</v>
      </c>
      <c r="I28" s="121" t="s">
        <v>27</v>
      </c>
      <c r="J28" s="101" t="s">
        <v>27</v>
      </c>
      <c r="K28" s="121" t="s">
        <v>27</v>
      </c>
      <c r="L28" s="122" t="s">
        <v>27</v>
      </c>
      <c r="M28" s="123" t="s">
        <v>27</v>
      </c>
      <c r="N28" s="121" t="s">
        <v>27</v>
      </c>
      <c r="O28" s="121" t="s">
        <v>27</v>
      </c>
      <c r="P28" s="124" t="s">
        <v>27</v>
      </c>
      <c r="Q28" s="125"/>
      <c r="R28" s="66"/>
      <c r="S28" s="66"/>
    </row>
    <row r="29" spans="1:19" ht="12.75">
      <c r="A29" s="127" t="s">
        <v>83</v>
      </c>
      <c r="B29" s="126">
        <f>SUM(B24:B28)</f>
        <v>146688.65</v>
      </c>
      <c r="C29" s="126">
        <f>SUM(C24:C28)</f>
        <v>9139</v>
      </c>
      <c r="D29" s="128">
        <f>SUM(D24:D28)</f>
        <v>52714.598000000005</v>
      </c>
      <c r="E29" s="129">
        <f>SUM(E24:E28)</f>
        <v>4260.4800400000004</v>
      </c>
      <c r="F29" s="120">
        <f>B29/D29</f>
        <v>2.7826950325979909</v>
      </c>
      <c r="G29" s="120">
        <f>C29/E29</f>
        <v>2.1450634468880176</v>
      </c>
      <c r="H29" s="121">
        <f>(B29/$B$29)</f>
        <v>1</v>
      </c>
      <c r="I29" s="121">
        <f>(C29/$C$29)</f>
        <v>1</v>
      </c>
      <c r="J29" s="103">
        <f>SUM(J24:J28)</f>
        <v>224347474</v>
      </c>
      <c r="K29" s="121">
        <f>J29/$J$29</f>
        <v>1</v>
      </c>
      <c r="L29" s="122">
        <f>$L$24</f>
        <v>2208</v>
      </c>
      <c r="M29" s="123">
        <f>L29*B29</f>
        <v>323888539.19999999</v>
      </c>
      <c r="N29" s="121">
        <f>J29/M29</f>
        <v>0.69266876362508845</v>
      </c>
      <c r="O29" s="121">
        <f>S17/M29</f>
        <v>0.83256867213040309</v>
      </c>
      <c r="P29" s="124">
        <f>M17/S17</f>
        <v>0.83388085292808822</v>
      </c>
      <c r="Q29" s="125"/>
      <c r="R29" s="66"/>
      <c r="S29" s="66"/>
    </row>
    <row r="31" spans="1:19">
      <c r="A31" s="66"/>
      <c r="B31" s="66"/>
      <c r="C31" s="66"/>
      <c r="D31" s="66"/>
      <c r="E31" s="66"/>
      <c r="F31" s="130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</row>
    <row r="32" spans="1:19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130" t="s">
        <v>84</v>
      </c>
      <c r="L32" s="51" t="s">
        <v>85</v>
      </c>
      <c r="M32" s="51"/>
      <c r="N32" s="66"/>
      <c r="O32" s="82"/>
      <c r="P32" s="66"/>
      <c r="Q32" s="66"/>
      <c r="R32" s="66"/>
      <c r="S32" s="66"/>
    </row>
    <row r="33" spans="1:12">
      <c r="A33" s="66"/>
      <c r="B33" s="66"/>
      <c r="C33" s="66"/>
      <c r="D33" s="109"/>
      <c r="E33" s="109"/>
      <c r="F33" s="131"/>
      <c r="G33" s="82"/>
      <c r="H33" s="82"/>
      <c r="I33" s="66"/>
      <c r="J33" s="66"/>
      <c r="K33" s="130" t="s">
        <v>86</v>
      </c>
      <c r="L33" s="66">
        <v>2184</v>
      </c>
    </row>
    <row r="34" spans="1:12">
      <c r="A34" s="132" t="s">
        <v>39</v>
      </c>
      <c r="B34" s="50" t="s">
        <v>87</v>
      </c>
      <c r="C34" s="50"/>
      <c r="D34" s="50"/>
      <c r="E34" s="130"/>
      <c r="F34" s="133"/>
      <c r="G34" s="82"/>
      <c r="H34" s="82"/>
      <c r="I34" s="66"/>
      <c r="J34" s="66"/>
      <c r="K34" s="130" t="s">
        <v>88</v>
      </c>
      <c r="L34" s="66">
        <v>2208</v>
      </c>
    </row>
    <row r="35" spans="1:12" ht="12.95">
      <c r="A35" s="132"/>
      <c r="B35" s="134" t="s">
        <v>89</v>
      </c>
      <c r="C35" s="134" t="s">
        <v>90</v>
      </c>
      <c r="D35" s="135" t="s">
        <v>91</v>
      </c>
      <c r="E35" s="136"/>
      <c r="F35" s="137"/>
      <c r="G35" s="137"/>
      <c r="H35" s="66"/>
      <c r="I35" s="66"/>
      <c r="J35" s="66"/>
      <c r="K35" s="130" t="s">
        <v>92</v>
      </c>
      <c r="L35" s="66">
        <v>2208</v>
      </c>
    </row>
    <row r="36" spans="1:12" ht="12.75">
      <c r="A36" s="132" t="str">
        <f>A11</f>
        <v>UKI-LT2-Brunel</v>
      </c>
      <c r="B36" s="132">
        <v>4434</v>
      </c>
      <c r="C36" s="138">
        <v>52987</v>
      </c>
      <c r="D36" s="138">
        <v>1477.8820000000001</v>
      </c>
      <c r="E36" s="139"/>
      <c r="F36" s="133"/>
      <c r="G36" s="130"/>
      <c r="H36" s="66"/>
      <c r="I36" s="66"/>
      <c r="J36" s="66"/>
      <c r="K36" s="66"/>
      <c r="L36" s="66"/>
    </row>
    <row r="37" spans="1:12" ht="12.75">
      <c r="A37" s="132" t="str">
        <f>A12</f>
        <v>UKI-LT2-IC-HEP</v>
      </c>
      <c r="B37" s="132">
        <v>4460</v>
      </c>
      <c r="C37" s="138">
        <v>41210</v>
      </c>
      <c r="D37" s="138">
        <v>3613</v>
      </c>
      <c r="E37" s="139"/>
      <c r="F37" s="133"/>
      <c r="G37" s="66"/>
      <c r="H37" s="66"/>
      <c r="I37" s="66"/>
      <c r="J37" s="66"/>
      <c r="K37" s="66"/>
      <c r="L37" s="66"/>
    </row>
    <row r="38" spans="1:12" ht="12.75">
      <c r="A38" s="132" t="str">
        <f>A13</f>
        <v>UKI-LT2-QMUL</v>
      </c>
      <c r="B38" s="132">
        <v>2724</v>
      </c>
      <c r="C38" s="138">
        <v>45363</v>
      </c>
      <c r="D38" s="138">
        <v>3194</v>
      </c>
      <c r="E38" s="139"/>
      <c r="F38" s="133"/>
      <c r="G38" s="66"/>
      <c r="H38" s="66"/>
      <c r="I38" s="66"/>
      <c r="J38" s="66"/>
      <c r="K38" s="66"/>
      <c r="L38" s="66"/>
    </row>
    <row r="39" spans="1:12" ht="12.75">
      <c r="A39" s="132" t="str">
        <f>A14</f>
        <v>UKI-LT2-RHUL</v>
      </c>
      <c r="B39" s="132">
        <v>3824</v>
      </c>
      <c r="C39" s="138">
        <v>38503</v>
      </c>
      <c r="D39" s="138">
        <v>1460</v>
      </c>
      <c r="E39" s="139"/>
      <c r="F39" s="133"/>
      <c r="G39" s="66"/>
      <c r="H39" s="66"/>
      <c r="I39" s="66"/>
      <c r="J39" s="66"/>
      <c r="K39" s="66"/>
      <c r="L39" s="66"/>
    </row>
    <row r="40" spans="1:12" ht="12.95">
      <c r="A40" s="132" t="str">
        <f>A15</f>
        <v>UKI-LT2-UCL-HEP</v>
      </c>
      <c r="B40" s="132">
        <v>0</v>
      </c>
      <c r="C40" s="138">
        <v>0</v>
      </c>
      <c r="D40" s="138">
        <v>0</v>
      </c>
      <c r="E40" s="139"/>
      <c r="F40" s="133"/>
      <c r="G40" s="66"/>
      <c r="H40" s="66"/>
      <c r="I40" s="66"/>
      <c r="J40" s="66"/>
      <c r="K40" s="140"/>
      <c r="L40" s="66"/>
    </row>
    <row r="41" spans="1:12">
      <c r="A41" s="132" t="s">
        <v>83</v>
      </c>
      <c r="B41" s="132"/>
      <c r="C41" s="138">
        <f>SUM(C36:C40)</f>
        <v>178063</v>
      </c>
      <c r="D41" s="138">
        <f>SUM(D36:D40)</f>
        <v>9744.8819999999996</v>
      </c>
      <c r="E41" s="139"/>
      <c r="F41" s="141" t="str">
        <f>A16</f>
        <v/>
      </c>
      <c r="G41" s="66"/>
      <c r="H41" s="66"/>
      <c r="I41" s="66"/>
      <c r="J41" s="66"/>
      <c r="K41" s="66"/>
      <c r="L41" s="66"/>
    </row>
    <row r="42" spans="1:12">
      <c r="A42" s="66"/>
      <c r="B42" s="66"/>
      <c r="C42" s="66"/>
      <c r="D42" s="66"/>
      <c r="E42" s="66"/>
      <c r="F42" s="141"/>
      <c r="G42" s="66"/>
      <c r="H42" s="66"/>
      <c r="I42" s="66"/>
      <c r="J42" s="66"/>
      <c r="K42" s="66"/>
      <c r="L42" s="66"/>
    </row>
    <row r="43" spans="1:12">
      <c r="A43" s="130" t="s">
        <v>93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>
      <c r="A44" s="130" t="s">
        <v>94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</row>
    <row r="47" spans="1:12" ht="12.75">
      <c r="A47" s="66" t="s">
        <v>95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</row>
    <row r="51" ht="23.1"/>
    <row r="53" ht="23.1"/>
  </sheetData>
  <mergeCells count="11">
    <mergeCell ref="B34:D34"/>
    <mergeCell ref="O10:S10"/>
    <mergeCell ref="B22:C22"/>
    <mergeCell ref="D22:E22"/>
    <mergeCell ref="F22:O22"/>
    <mergeCell ref="L32:M32"/>
    <mergeCell ref="A2:C2"/>
    <mergeCell ref="B3:C3"/>
    <mergeCell ref="B4:C4"/>
    <mergeCell ref="B5:C5"/>
    <mergeCell ref="I10:M10"/>
  </mergeCells>
  <conditionalFormatting sqref="F24:G24">
    <cfRule type="cellIs" dxfId="5" priority="2" operator="greaterThanOrEqual">
      <formula>1</formula>
    </cfRule>
    <cfRule type="cellIs" dxfId="4" priority="3" operator="greaterThanOrEqual">
      <formula>0.95</formula>
    </cfRule>
    <cfRule type="cellIs" dxfId="3" priority="4" operator="lessThan">
      <formula>0.95</formula>
    </cfRule>
  </conditionalFormatting>
  <conditionalFormatting sqref="F25:G29">
    <cfRule type="cellIs" dxfId="2" priority="5" operator="greaterThanOrEqual">
      <formula>1</formula>
    </cfRule>
    <cfRule type="cellIs" dxfId="1" priority="6" operator="greaterThanOrEqual">
      <formula>0.95</formula>
    </cfRule>
    <cfRule type="cellIs" dxfId="0" priority="7" operator="lessThan">
      <formula>0.95</formula>
    </cfRule>
  </conditionalFormatting>
  <pageMargins left="0.75" right="0.75" top="1" bottom="1" header="0.51180555555555496" footer="0.51180555555555496"/>
  <pageSetup paperSize="9" firstPageNumber="0" orientation="portrait" usePrinterDefaults="0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A26"/>
  <sheetViews>
    <sheetView showGridLines="0" tabSelected="1" topLeftCell="A6" zoomScaleNormal="100" workbookViewId="0" xr3:uid="{842E5F09-E766-5B8D-85AF-A39847EA96FD}">
      <selection activeCell="J23" sqref="J23"/>
    </sheetView>
  </sheetViews>
  <sheetFormatPr defaultRowHeight="12.75"/>
  <cols>
    <col min="1" max="1" width="8.85546875"/>
    <col min="2" max="2" width="15"/>
    <col min="3" max="3" width="4.7109375"/>
    <col min="4" max="4" width="4.140625"/>
    <col min="5" max="9" width="4.7109375"/>
    <col min="10" max="10" width="5.7109375"/>
    <col min="11" max="11" width="4.42578125"/>
    <col min="12" max="12" width="7.42578125"/>
    <col min="13" max="13" width="4.42578125"/>
    <col min="14" max="14" width="6.85546875"/>
    <col min="15" max="36" width="4.7109375"/>
    <col min="37" max="37" width="6.140625" bestFit="1" customWidth="1"/>
    <col min="38" max="40" width="4.7109375"/>
    <col min="41" max="41" width="6.42578125"/>
    <col min="42" max="42" width="6"/>
    <col min="43" max="43" width="6.28515625"/>
    <col min="44" max="44" width="6.7109375"/>
    <col min="45" max="45" width="6.85546875"/>
    <col min="46" max="46" width="5.85546875"/>
    <col min="47" max="1025" width="8.85546875"/>
  </cols>
  <sheetData>
    <row r="1" spans="2:53"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</row>
    <row r="2" spans="2:53">
      <c r="B2" s="5" t="s">
        <v>0</v>
      </c>
      <c r="C2" s="5"/>
      <c r="D2" s="5"/>
      <c r="E2" s="5"/>
      <c r="F2" s="5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</row>
    <row r="3" spans="2:53">
      <c r="B3" s="142" t="s">
        <v>2</v>
      </c>
      <c r="C3" s="49" t="str">
        <f>Metrics!B3</f>
        <v>LondonGrid Tier 2</v>
      </c>
      <c r="D3" s="49"/>
      <c r="E3" s="49"/>
      <c r="F3" s="49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</row>
    <row r="4" spans="2:53">
      <c r="B4" s="59" t="s">
        <v>5</v>
      </c>
      <c r="C4" s="48" t="str">
        <f>Metrics!B4</f>
        <v>Q316</v>
      </c>
      <c r="D4" s="48"/>
      <c r="E4" s="48"/>
      <c r="F4" s="48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</row>
    <row r="5" spans="2:53">
      <c r="B5" s="62" t="s">
        <v>8</v>
      </c>
      <c r="C5" s="47" t="str">
        <f>Metrics!B5</f>
        <v>Duncan Rand</v>
      </c>
      <c r="D5" s="47"/>
      <c r="E5" s="47"/>
      <c r="F5" s="4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</row>
    <row r="6" spans="2:53">
      <c r="B6" s="143"/>
      <c r="C6" s="144"/>
      <c r="D6" s="144"/>
      <c r="E6" s="144"/>
      <c r="F6" s="144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</row>
    <row r="7" spans="2:53">
      <c r="B7" s="143" t="s">
        <v>96</v>
      </c>
      <c r="C7" s="66"/>
      <c r="D7" s="144"/>
      <c r="E7" s="144"/>
      <c r="F7" s="144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</row>
    <row r="8" spans="2:53">
      <c r="B8" s="66"/>
      <c r="C8" s="66">
        <v>1</v>
      </c>
      <c r="D8" s="66">
        <v>2</v>
      </c>
      <c r="E8" s="66">
        <v>3</v>
      </c>
      <c r="F8" s="66">
        <v>4</v>
      </c>
      <c r="G8" s="66">
        <v>5</v>
      </c>
      <c r="H8" s="66">
        <v>6</v>
      </c>
      <c r="I8" s="66">
        <v>7</v>
      </c>
      <c r="J8" s="66">
        <v>8</v>
      </c>
      <c r="K8" s="66">
        <v>9</v>
      </c>
      <c r="L8" s="66">
        <v>10</v>
      </c>
      <c r="M8" s="66">
        <v>11</v>
      </c>
      <c r="N8" s="66">
        <v>12</v>
      </c>
      <c r="O8" s="66">
        <v>13</v>
      </c>
      <c r="P8" s="66">
        <v>14</v>
      </c>
      <c r="Q8" s="66">
        <v>15</v>
      </c>
      <c r="R8" s="66">
        <v>16</v>
      </c>
      <c r="S8" s="66">
        <v>17</v>
      </c>
      <c r="T8" s="66">
        <v>18</v>
      </c>
      <c r="U8" s="66">
        <v>19</v>
      </c>
      <c r="V8" s="66">
        <v>20</v>
      </c>
      <c r="W8" s="66">
        <v>21</v>
      </c>
      <c r="X8" s="66">
        <v>22</v>
      </c>
      <c r="Y8" s="66">
        <v>23</v>
      </c>
      <c r="Z8" s="66">
        <v>24</v>
      </c>
      <c r="AA8" s="66">
        <v>25</v>
      </c>
      <c r="AB8" s="66">
        <v>26</v>
      </c>
      <c r="AC8" s="66">
        <v>27</v>
      </c>
      <c r="AD8" s="66">
        <v>28</v>
      </c>
      <c r="AE8" s="66">
        <v>29</v>
      </c>
      <c r="AF8" s="66">
        <v>30</v>
      </c>
      <c r="AG8" s="66">
        <v>31</v>
      </c>
      <c r="AH8" s="66">
        <v>32</v>
      </c>
      <c r="AI8" s="66">
        <v>33</v>
      </c>
      <c r="AJ8" s="66">
        <v>34</v>
      </c>
      <c r="AK8" s="66">
        <v>35</v>
      </c>
      <c r="AL8" s="66">
        <v>36</v>
      </c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</row>
    <row r="9" spans="2:53" hidden="1">
      <c r="B9" s="84" t="s">
        <v>97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</row>
    <row r="10" spans="2:53" ht="138" customHeight="1">
      <c r="B10" s="68" t="s">
        <v>39</v>
      </c>
      <c r="C10" s="145" t="s">
        <v>98</v>
      </c>
      <c r="D10" s="146" t="s">
        <v>99</v>
      </c>
      <c r="E10" s="146" t="s">
        <v>100</v>
      </c>
      <c r="F10" s="146" t="s">
        <v>101</v>
      </c>
      <c r="G10" s="146" t="s">
        <v>102</v>
      </c>
      <c r="H10" s="146" t="s">
        <v>103</v>
      </c>
      <c r="I10" s="146" t="s">
        <v>104</v>
      </c>
      <c r="J10" s="146" t="s">
        <v>105</v>
      </c>
      <c r="K10" s="146" t="s">
        <v>106</v>
      </c>
      <c r="L10" s="146" t="s">
        <v>107</v>
      </c>
      <c r="M10" s="146" t="s">
        <v>108</v>
      </c>
      <c r="N10" s="146" t="s">
        <v>109</v>
      </c>
      <c r="O10" s="146" t="s">
        <v>110</v>
      </c>
      <c r="P10" s="146" t="s">
        <v>111</v>
      </c>
      <c r="Q10" s="146" t="s">
        <v>112</v>
      </c>
      <c r="R10" s="146" t="s">
        <v>113</v>
      </c>
      <c r="S10" s="146" t="s">
        <v>114</v>
      </c>
      <c r="T10" s="146" t="s">
        <v>115</v>
      </c>
      <c r="U10" s="146" t="s">
        <v>116</v>
      </c>
      <c r="V10" s="146" t="s">
        <v>117</v>
      </c>
      <c r="W10" s="146" t="s">
        <v>118</v>
      </c>
      <c r="X10" s="146" t="s">
        <v>119</v>
      </c>
      <c r="Y10" s="146" t="s">
        <v>120</v>
      </c>
      <c r="Z10" s="146" t="s">
        <v>121</v>
      </c>
      <c r="AA10" s="146" t="s">
        <v>122</v>
      </c>
      <c r="AB10" s="146" t="s">
        <v>123</v>
      </c>
      <c r="AC10" s="146" t="s">
        <v>124</v>
      </c>
      <c r="AD10" s="146" t="s">
        <v>125</v>
      </c>
      <c r="AE10" s="146" t="s">
        <v>126</v>
      </c>
      <c r="AF10" s="146" t="s">
        <v>127</v>
      </c>
      <c r="AG10" s="146" t="s">
        <v>128</v>
      </c>
      <c r="AH10" s="146" t="s">
        <v>129</v>
      </c>
      <c r="AI10" s="146" t="s">
        <v>130</v>
      </c>
      <c r="AJ10" s="146" t="s">
        <v>131</v>
      </c>
      <c r="AK10" s="146" t="s">
        <v>132</v>
      </c>
      <c r="AL10" s="146" t="s">
        <v>133</v>
      </c>
      <c r="AM10" s="146" t="s">
        <v>134</v>
      </c>
      <c r="AN10" s="146" t="s">
        <v>135</v>
      </c>
      <c r="AO10" s="146" t="s">
        <v>136</v>
      </c>
      <c r="AP10" s="146" t="s">
        <v>137</v>
      </c>
      <c r="AQ10" s="68" t="s">
        <v>64</v>
      </c>
      <c r="AR10" s="66"/>
      <c r="AS10" s="66"/>
      <c r="AT10" s="66"/>
      <c r="AU10" s="66"/>
      <c r="AV10" s="66"/>
      <c r="AW10" s="66"/>
      <c r="AX10" s="66"/>
      <c r="AY10" s="66"/>
      <c r="AZ10" s="66"/>
      <c r="BA10" s="66"/>
    </row>
    <row r="11" spans="2:53">
      <c r="B11" s="218" t="str">
        <f>Resources!A11</f>
        <v>UKI-LT2-Brunel</v>
      </c>
      <c r="C11" s="91">
        <v>0</v>
      </c>
      <c r="D11" s="93">
        <v>1</v>
      </c>
      <c r="E11" s="93">
        <v>1</v>
      </c>
      <c r="F11" s="93">
        <v>0</v>
      </c>
      <c r="G11" s="93">
        <v>0</v>
      </c>
      <c r="H11" s="93">
        <v>1</v>
      </c>
      <c r="I11" s="93">
        <v>0</v>
      </c>
      <c r="J11" s="93">
        <v>1</v>
      </c>
      <c r="K11" s="93">
        <v>1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1</v>
      </c>
      <c r="R11" s="93">
        <v>0</v>
      </c>
      <c r="S11" s="93">
        <v>0</v>
      </c>
      <c r="T11" s="93">
        <v>0</v>
      </c>
      <c r="U11" s="93">
        <v>1</v>
      </c>
      <c r="V11" s="93">
        <v>0</v>
      </c>
      <c r="W11" s="93">
        <v>1</v>
      </c>
      <c r="X11" s="93">
        <v>1</v>
      </c>
      <c r="Y11" s="93">
        <v>1</v>
      </c>
      <c r="Z11" s="93">
        <v>1</v>
      </c>
      <c r="AA11" s="93">
        <v>0</v>
      </c>
      <c r="AB11" s="93">
        <v>0</v>
      </c>
      <c r="AC11" s="93">
        <v>1</v>
      </c>
      <c r="AD11" s="93">
        <v>1</v>
      </c>
      <c r="AE11" s="93">
        <v>1</v>
      </c>
      <c r="AF11" s="93">
        <v>0</v>
      </c>
      <c r="AG11" s="93">
        <v>0</v>
      </c>
      <c r="AH11" s="93">
        <v>0</v>
      </c>
      <c r="AI11" s="93">
        <v>1</v>
      </c>
      <c r="AJ11" s="93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1</v>
      </c>
      <c r="AP11" s="148">
        <v>0</v>
      </c>
      <c r="AQ11" s="149">
        <f>SUM(C11:AP11)</f>
        <v>16</v>
      </c>
      <c r="AR11" s="66"/>
      <c r="AS11" s="66"/>
      <c r="AT11" s="66"/>
      <c r="AU11" s="66"/>
      <c r="AV11" s="66"/>
      <c r="AW11" s="66"/>
      <c r="AX11" s="66"/>
      <c r="AY11" s="66"/>
      <c r="AZ11" s="66"/>
      <c r="BA11" s="66"/>
    </row>
    <row r="12" spans="2:53">
      <c r="B12" s="218" t="str">
        <f>Resources!A12</f>
        <v>UKI-LT2-IC-HEP</v>
      </c>
      <c r="C12" s="91">
        <v>0</v>
      </c>
      <c r="D12" s="93">
        <v>1</v>
      </c>
      <c r="E12" s="93">
        <v>1</v>
      </c>
      <c r="F12" s="93">
        <v>1</v>
      </c>
      <c r="G12" s="93">
        <v>1</v>
      </c>
      <c r="H12" s="93">
        <v>0</v>
      </c>
      <c r="I12" s="93">
        <v>1</v>
      </c>
      <c r="J12" s="93">
        <v>1</v>
      </c>
      <c r="K12" s="93">
        <v>1</v>
      </c>
      <c r="L12" s="93">
        <v>1</v>
      </c>
      <c r="M12" s="93">
        <v>0</v>
      </c>
      <c r="N12" s="93">
        <v>0</v>
      </c>
      <c r="O12" s="93">
        <v>1</v>
      </c>
      <c r="P12" s="93">
        <v>0</v>
      </c>
      <c r="Q12" s="93">
        <v>1</v>
      </c>
      <c r="R12" s="93">
        <v>1</v>
      </c>
      <c r="S12" s="93">
        <v>1</v>
      </c>
      <c r="T12" s="93">
        <v>0</v>
      </c>
      <c r="U12" s="93">
        <v>1</v>
      </c>
      <c r="V12" s="93">
        <v>0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0</v>
      </c>
      <c r="AC12" s="93">
        <v>1</v>
      </c>
      <c r="AD12" s="93">
        <v>1</v>
      </c>
      <c r="AE12" s="93">
        <v>1</v>
      </c>
      <c r="AF12" s="93">
        <v>1</v>
      </c>
      <c r="AG12" s="93">
        <v>0</v>
      </c>
      <c r="AH12" s="93">
        <v>0</v>
      </c>
      <c r="AI12" s="93">
        <v>1</v>
      </c>
      <c r="AJ12" s="93">
        <v>0</v>
      </c>
      <c r="AK12" s="147">
        <v>0</v>
      </c>
      <c r="AL12" s="147">
        <v>0</v>
      </c>
      <c r="AM12" s="147">
        <v>1</v>
      </c>
      <c r="AN12" s="147">
        <v>1</v>
      </c>
      <c r="AO12" s="147">
        <v>1</v>
      </c>
      <c r="AP12" s="148">
        <v>0</v>
      </c>
      <c r="AQ12" s="149">
        <f>SUM(C12:AP12)</f>
        <v>26</v>
      </c>
      <c r="AR12" s="66"/>
      <c r="AS12" s="66"/>
      <c r="AT12" s="66"/>
      <c r="AU12" s="66"/>
      <c r="AV12" s="66"/>
      <c r="AW12" s="66"/>
      <c r="AX12" s="66"/>
      <c r="AY12" s="66"/>
      <c r="AZ12" s="66"/>
      <c r="BA12" s="66"/>
    </row>
    <row r="13" spans="2:53">
      <c r="B13" s="218" t="str">
        <f>Resources!A13</f>
        <v>UKI-LT2-QMUL</v>
      </c>
      <c r="C13" s="91">
        <v>0</v>
      </c>
      <c r="D13" s="93">
        <v>1</v>
      </c>
      <c r="E13" s="93">
        <v>1</v>
      </c>
      <c r="F13" s="93">
        <v>0</v>
      </c>
      <c r="G13" s="93">
        <v>1</v>
      </c>
      <c r="H13" s="93">
        <v>1</v>
      </c>
      <c r="I13" s="93">
        <v>0</v>
      </c>
      <c r="J13" s="93">
        <v>1</v>
      </c>
      <c r="K13" s="93">
        <v>1</v>
      </c>
      <c r="L13" s="93">
        <v>0</v>
      </c>
      <c r="M13" s="93">
        <v>1</v>
      </c>
      <c r="N13" s="93">
        <v>1</v>
      </c>
      <c r="O13" s="93">
        <v>0</v>
      </c>
      <c r="P13" s="93">
        <v>0</v>
      </c>
      <c r="Q13" s="93">
        <v>1</v>
      </c>
      <c r="R13" s="93">
        <v>1</v>
      </c>
      <c r="S13" s="93">
        <v>1</v>
      </c>
      <c r="T13" s="93">
        <v>1</v>
      </c>
      <c r="U13" s="93">
        <v>1</v>
      </c>
      <c r="V13" s="93">
        <v>1</v>
      </c>
      <c r="W13" s="93">
        <v>1</v>
      </c>
      <c r="X13" s="93">
        <v>1</v>
      </c>
      <c r="Y13" s="93">
        <v>0</v>
      </c>
      <c r="Z13" s="93">
        <v>1</v>
      </c>
      <c r="AA13" s="93">
        <v>0</v>
      </c>
      <c r="AB13" s="93">
        <v>1</v>
      </c>
      <c r="AC13" s="93">
        <v>1</v>
      </c>
      <c r="AD13" s="93">
        <v>1</v>
      </c>
      <c r="AE13" s="93">
        <v>1</v>
      </c>
      <c r="AF13" s="93">
        <v>0</v>
      </c>
      <c r="AG13" s="93">
        <v>1</v>
      </c>
      <c r="AH13" s="93">
        <v>0</v>
      </c>
      <c r="AI13" s="93">
        <v>1</v>
      </c>
      <c r="AJ13" s="93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1</v>
      </c>
      <c r="AP13" s="148">
        <v>1</v>
      </c>
      <c r="AQ13" s="149">
        <f>SUM(C13:AP13)</f>
        <v>25</v>
      </c>
      <c r="AR13" s="66"/>
      <c r="AS13" s="66"/>
      <c r="AT13" s="66"/>
      <c r="AU13" s="66"/>
      <c r="AV13" s="66"/>
      <c r="AW13" s="66"/>
      <c r="AX13" s="66"/>
      <c r="AY13" s="66"/>
      <c r="AZ13" s="66"/>
      <c r="BA13" s="66"/>
    </row>
    <row r="14" spans="2:53">
      <c r="B14" s="218" t="str">
        <f>Resources!A14</f>
        <v>UKI-LT2-RHUL</v>
      </c>
      <c r="C14" s="91">
        <v>0</v>
      </c>
      <c r="D14" s="93">
        <v>1</v>
      </c>
      <c r="E14" s="93">
        <v>1</v>
      </c>
      <c r="F14" s="93">
        <v>1</v>
      </c>
      <c r="G14" s="93">
        <v>0</v>
      </c>
      <c r="H14" s="93">
        <v>1</v>
      </c>
      <c r="I14" s="93">
        <v>0</v>
      </c>
      <c r="J14" s="93">
        <v>1</v>
      </c>
      <c r="K14" s="93">
        <v>1</v>
      </c>
      <c r="L14" s="93">
        <v>0</v>
      </c>
      <c r="M14" s="93">
        <v>0</v>
      </c>
      <c r="N14" s="93">
        <v>0</v>
      </c>
      <c r="O14" s="93">
        <v>1</v>
      </c>
      <c r="P14" s="93">
        <v>0</v>
      </c>
      <c r="Q14" s="93">
        <v>1</v>
      </c>
      <c r="R14" s="93">
        <v>1</v>
      </c>
      <c r="S14" s="93">
        <v>1</v>
      </c>
      <c r="T14" s="93">
        <v>0</v>
      </c>
      <c r="U14" s="93">
        <v>1</v>
      </c>
      <c r="V14" s="93">
        <v>0</v>
      </c>
      <c r="W14" s="93">
        <v>1</v>
      </c>
      <c r="X14" s="93">
        <v>0</v>
      </c>
      <c r="Y14" s="93">
        <v>0</v>
      </c>
      <c r="Z14" s="93">
        <v>1</v>
      </c>
      <c r="AA14" s="93">
        <v>0</v>
      </c>
      <c r="AB14" s="93">
        <v>0</v>
      </c>
      <c r="AC14" s="93">
        <v>1</v>
      </c>
      <c r="AD14" s="93">
        <v>1</v>
      </c>
      <c r="AE14" s="93">
        <v>1</v>
      </c>
      <c r="AF14" s="93">
        <v>0</v>
      </c>
      <c r="AG14" s="93">
        <v>0</v>
      </c>
      <c r="AH14" s="93">
        <v>0</v>
      </c>
      <c r="AI14" s="93">
        <v>1</v>
      </c>
      <c r="AJ14" s="93">
        <v>0</v>
      </c>
      <c r="AK14" s="147">
        <v>0</v>
      </c>
      <c r="AL14" s="147">
        <v>0</v>
      </c>
      <c r="AM14" s="147">
        <v>0</v>
      </c>
      <c r="AN14" s="147">
        <v>0</v>
      </c>
      <c r="AO14" s="147">
        <v>1</v>
      </c>
      <c r="AP14" s="148">
        <v>1</v>
      </c>
      <c r="AQ14" s="149">
        <f>SUM(C14:AP14)</f>
        <v>19</v>
      </c>
      <c r="AR14" s="66"/>
      <c r="AS14" s="66"/>
      <c r="AT14" s="66"/>
      <c r="AU14" s="66"/>
      <c r="AV14" s="66"/>
      <c r="AW14" s="66"/>
      <c r="AX14" s="66"/>
      <c r="AY14" s="66"/>
      <c r="AZ14" s="66"/>
      <c r="BA14" s="66"/>
    </row>
    <row r="15" spans="2:53">
      <c r="B15" s="176" t="s">
        <v>27</v>
      </c>
      <c r="C15" s="91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147"/>
      <c r="AL15" s="147"/>
      <c r="AM15" s="147"/>
      <c r="AN15" s="147"/>
      <c r="AO15" s="147"/>
      <c r="AP15" s="148"/>
      <c r="AQ15" s="149"/>
      <c r="AR15" s="66"/>
      <c r="AS15" s="66"/>
      <c r="AT15" s="66"/>
      <c r="AU15" s="66"/>
      <c r="AV15" s="66"/>
      <c r="AW15" s="66"/>
      <c r="AX15" s="66"/>
      <c r="AY15" s="66"/>
      <c r="AZ15" s="66"/>
      <c r="BA15" s="66"/>
    </row>
    <row r="16" spans="2:53">
      <c r="B16" s="150" t="s">
        <v>64</v>
      </c>
      <c r="C16" s="151">
        <f>SUM(C11:C15)</f>
        <v>0</v>
      </c>
      <c r="D16" s="151">
        <f>SUM(D11:D15)</f>
        <v>4</v>
      </c>
      <c r="E16" s="151">
        <f>SUM(E11:E15)</f>
        <v>4</v>
      </c>
      <c r="F16" s="151">
        <f>SUM(F11:F15)</f>
        <v>2</v>
      </c>
      <c r="G16" s="151">
        <f>SUM(G11:G15)</f>
        <v>2</v>
      </c>
      <c r="H16" s="151">
        <f>SUM(H11:H15)</f>
        <v>3</v>
      </c>
      <c r="I16" s="151">
        <f>SUM(I11:I15)</f>
        <v>1</v>
      </c>
      <c r="J16" s="151">
        <f>SUM(J11:J15)</f>
        <v>4</v>
      </c>
      <c r="K16" s="151">
        <f>SUM(K11:K15)</f>
        <v>4</v>
      </c>
      <c r="L16" s="151">
        <f>SUM(L11:L15)</f>
        <v>1</v>
      </c>
      <c r="M16" s="151">
        <f>SUM(M11:M15)</f>
        <v>1</v>
      </c>
      <c r="N16" s="151">
        <f>SUM(N11:N15)</f>
        <v>1</v>
      </c>
      <c r="O16" s="151">
        <f>SUM(O11:O15)</f>
        <v>2</v>
      </c>
      <c r="P16" s="151">
        <f>SUM(P11:P15)</f>
        <v>0</v>
      </c>
      <c r="Q16" s="151">
        <f>SUM(Q11:Q15)</f>
        <v>4</v>
      </c>
      <c r="R16" s="151">
        <f>SUM(R11:R15)</f>
        <v>3</v>
      </c>
      <c r="S16" s="151">
        <f>SUM(S11:S15)</f>
        <v>3</v>
      </c>
      <c r="T16" s="151">
        <f>SUM(T11:T15)</f>
        <v>1</v>
      </c>
      <c r="U16" s="151">
        <f>SUM(U11:U15)</f>
        <v>4</v>
      </c>
      <c r="V16" s="151">
        <f>SUM(V11:V15)</f>
        <v>1</v>
      </c>
      <c r="W16" s="151">
        <f>SUM(W11:W15)</f>
        <v>4</v>
      </c>
      <c r="X16" s="151">
        <f>SUM(X11:X15)</f>
        <v>3</v>
      </c>
      <c r="Y16" s="151">
        <f>SUM(Y11:Y15)</f>
        <v>2</v>
      </c>
      <c r="Z16" s="151">
        <f>SUM(Z11:Z15)</f>
        <v>4</v>
      </c>
      <c r="AA16" s="151">
        <f>SUM(AA11:AA15)</f>
        <v>1</v>
      </c>
      <c r="AB16" s="151">
        <f>SUM(AB11:AB15)</f>
        <v>1</v>
      </c>
      <c r="AC16" s="151">
        <f>SUM(AC11:AC15)</f>
        <v>4</v>
      </c>
      <c r="AD16" s="151">
        <f>SUM(AD11:AD15)</f>
        <v>4</v>
      </c>
      <c r="AE16" s="151">
        <f>SUM(AE11:AE15)</f>
        <v>4</v>
      </c>
      <c r="AF16" s="151"/>
      <c r="AG16" s="151">
        <f>SUM(AG11:AG15)</f>
        <v>1</v>
      </c>
      <c r="AH16" s="151">
        <f>SUM(AH11:AH15)</f>
        <v>0</v>
      </c>
      <c r="AI16" s="151">
        <f>SUM(AI11:AI15)</f>
        <v>4</v>
      </c>
      <c r="AJ16" s="151">
        <f>SUM(AJ11:AJ15)</f>
        <v>0</v>
      </c>
      <c r="AK16" s="151"/>
      <c r="AL16" s="151">
        <f>SUM(AL11:AL15)</f>
        <v>0</v>
      </c>
      <c r="AM16" s="151">
        <f>SUM(AM11:AM15)</f>
        <v>1</v>
      </c>
      <c r="AN16" s="151">
        <f>SUM(AN11:AN15)</f>
        <v>1</v>
      </c>
      <c r="AO16" s="151">
        <f>SUM(AO11:AO15)</f>
        <v>4</v>
      </c>
      <c r="AP16" s="151">
        <f>SUM(AP11:AP15)</f>
        <v>2</v>
      </c>
      <c r="AQ16" s="150">
        <f>SUM(AQ11:AQ15)</f>
        <v>86</v>
      </c>
      <c r="AR16" s="66"/>
      <c r="AS16" s="66"/>
      <c r="AT16" s="66"/>
      <c r="AU16" s="66"/>
      <c r="AV16" s="66"/>
      <c r="AW16" s="66"/>
      <c r="AX16" s="66"/>
      <c r="AY16" s="66"/>
      <c r="AZ16" s="66"/>
      <c r="BA16" s="66"/>
    </row>
    <row r="19" spans="2:47">
      <c r="B19" s="84" t="s">
        <v>138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</row>
    <row r="20" spans="2:47" ht="154.5">
      <c r="B20" s="152" t="s">
        <v>39</v>
      </c>
      <c r="C20" s="153" t="s">
        <v>129</v>
      </c>
      <c r="D20" s="153" t="s">
        <v>130</v>
      </c>
      <c r="E20" s="153" t="s">
        <v>100</v>
      </c>
      <c r="F20" s="153" t="s">
        <v>124</v>
      </c>
      <c r="G20" s="153" t="s">
        <v>116</v>
      </c>
      <c r="H20" s="153" t="s">
        <v>102</v>
      </c>
      <c r="I20" s="153" t="s">
        <v>121</v>
      </c>
      <c r="J20" s="153" t="s">
        <v>105</v>
      </c>
      <c r="K20" s="153" t="s">
        <v>131</v>
      </c>
      <c r="L20" s="153" t="s">
        <v>99</v>
      </c>
      <c r="M20" s="153" t="s">
        <v>106</v>
      </c>
      <c r="N20" s="153" t="s">
        <v>137</v>
      </c>
      <c r="O20" s="153" t="s">
        <v>139</v>
      </c>
      <c r="P20" s="153" t="s">
        <v>140</v>
      </c>
      <c r="Q20" s="153" t="s">
        <v>118</v>
      </c>
      <c r="R20" s="153" t="s">
        <v>111</v>
      </c>
      <c r="S20" s="153" t="s">
        <v>113</v>
      </c>
      <c r="T20" s="153" t="s">
        <v>141</v>
      </c>
      <c r="U20" s="153" t="s">
        <v>107</v>
      </c>
      <c r="V20" s="153" t="s">
        <v>142</v>
      </c>
      <c r="W20" s="153" t="s">
        <v>98</v>
      </c>
      <c r="X20" s="153" t="s">
        <v>109</v>
      </c>
      <c r="Y20" s="153" t="s">
        <v>112</v>
      </c>
      <c r="Z20" s="153" t="s">
        <v>125</v>
      </c>
      <c r="AA20" s="153" t="s">
        <v>143</v>
      </c>
      <c r="AB20" s="153" t="s">
        <v>144</v>
      </c>
      <c r="AC20" s="153" t="s">
        <v>101</v>
      </c>
      <c r="AD20" s="153" t="s">
        <v>145</v>
      </c>
      <c r="AE20" s="153" t="s">
        <v>136</v>
      </c>
      <c r="AF20" s="153" t="s">
        <v>146</v>
      </c>
      <c r="AG20" s="153" t="s">
        <v>110</v>
      </c>
      <c r="AH20" s="153" t="s">
        <v>147</v>
      </c>
      <c r="AI20" s="153" t="s">
        <v>128</v>
      </c>
      <c r="AJ20" s="153" t="s">
        <v>126</v>
      </c>
      <c r="AK20" s="153" t="s">
        <v>148</v>
      </c>
      <c r="AL20" s="153" t="s">
        <v>133</v>
      </c>
      <c r="AM20" s="153" t="s">
        <v>132</v>
      </c>
      <c r="AN20" s="154" t="s">
        <v>120</v>
      </c>
      <c r="AO20" s="154" t="s">
        <v>119</v>
      </c>
      <c r="AP20" s="154" t="s">
        <v>103</v>
      </c>
      <c r="AQ20" s="154"/>
      <c r="AR20" s="154" t="s">
        <v>149</v>
      </c>
      <c r="AS20" s="152" t="s">
        <v>64</v>
      </c>
      <c r="AT20" s="155" t="s">
        <v>150</v>
      </c>
      <c r="AU20" s="155" t="s">
        <v>151</v>
      </c>
    </row>
    <row r="21" spans="2:47">
      <c r="B21" s="219" t="s">
        <v>47</v>
      </c>
      <c r="C21" s="156">
        <v>0.34100000000000003</v>
      </c>
      <c r="D21" s="157"/>
      <c r="E21" s="157">
        <v>0.52500000000000002</v>
      </c>
      <c r="F21" s="157"/>
      <c r="G21" s="157"/>
      <c r="H21" s="157"/>
      <c r="I21" s="157">
        <v>6.4000000000000001E-2</v>
      </c>
      <c r="J21" s="157">
        <v>786.21699999999998</v>
      </c>
      <c r="K21" s="157"/>
      <c r="L21" s="157">
        <v>34.197000000000003</v>
      </c>
      <c r="M21" s="157">
        <v>1.7999999999999999E-2</v>
      </c>
      <c r="N21" s="157">
        <v>3.0000000000000001E-3</v>
      </c>
      <c r="O21" s="157"/>
      <c r="P21" s="157"/>
      <c r="Q21" s="157"/>
      <c r="R21" s="157"/>
      <c r="S21" s="157">
        <v>1.61</v>
      </c>
      <c r="T21" s="157"/>
      <c r="U21" s="157"/>
      <c r="V21" s="157"/>
      <c r="W21" s="157"/>
      <c r="X21" s="157"/>
      <c r="Y21" s="157">
        <v>2E-3</v>
      </c>
      <c r="Z21" s="157">
        <v>6.0000000000000001E-3</v>
      </c>
      <c r="AA21" s="157"/>
      <c r="AB21" s="157"/>
      <c r="AC21" s="157"/>
      <c r="AD21" s="157"/>
      <c r="AE21" s="157">
        <v>0.20200000000000001</v>
      </c>
      <c r="AF21" s="157"/>
      <c r="AG21" s="157"/>
      <c r="AH21" s="157"/>
      <c r="AI21" s="157"/>
      <c r="AJ21" s="157"/>
      <c r="AK21" s="157"/>
      <c r="AL21" s="157">
        <v>1.9E-2</v>
      </c>
      <c r="AM21" s="157"/>
      <c r="AN21" s="118">
        <v>0</v>
      </c>
      <c r="AO21" s="118"/>
      <c r="AP21" s="118"/>
      <c r="AQ21" s="118"/>
      <c r="AR21" s="158"/>
      <c r="AS21" s="159">
        <f>SUM(C21:AR21)</f>
        <v>823.20399999999995</v>
      </c>
      <c r="AT21" s="160">
        <f>AS21/$AS$26</f>
        <v>0.10821333513863286</v>
      </c>
      <c r="AU21" s="160">
        <f>(AS21-(J21+L21+Q21+W21))/AS21</f>
        <v>3.3891963595900454E-3</v>
      </c>
    </row>
    <row r="22" spans="2:47">
      <c r="B22" s="217" t="s">
        <v>57</v>
      </c>
      <c r="C22" s="161"/>
      <c r="D22" s="162">
        <v>30.291</v>
      </c>
      <c r="E22" s="162">
        <v>0</v>
      </c>
      <c r="F22" s="162"/>
      <c r="G22" s="162">
        <v>0</v>
      </c>
      <c r="H22" s="162"/>
      <c r="I22" s="162">
        <v>0</v>
      </c>
      <c r="J22" s="162">
        <f>(1386746 +753588*2)/1000</f>
        <v>2893.922</v>
      </c>
      <c r="K22" s="162"/>
      <c r="L22" s="162">
        <v>14.765000000000001</v>
      </c>
      <c r="M22" s="162"/>
      <c r="N22" s="162"/>
      <c r="O22" s="162"/>
      <c r="P22" s="162"/>
      <c r="Q22" s="162">
        <v>297.72300000000001</v>
      </c>
      <c r="R22" s="162"/>
      <c r="S22" s="162"/>
      <c r="T22" s="162"/>
      <c r="U22" s="162">
        <v>0</v>
      </c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>
        <v>36.155000000000001</v>
      </c>
      <c r="AL22" s="162"/>
      <c r="AM22" s="162"/>
      <c r="AN22" s="162">
        <v>197.03899999999999</v>
      </c>
      <c r="AO22" s="162"/>
      <c r="AP22" s="162"/>
      <c r="AQ22" s="162"/>
      <c r="AR22" s="158">
        <v>21.867000000000001</v>
      </c>
      <c r="AS22" s="159">
        <f>SUM(C22:AR22)</f>
        <v>3491.7620000000006</v>
      </c>
      <c r="AT22" s="160">
        <f>AS22/$AS$26</f>
        <v>0.45900555819741284</v>
      </c>
      <c r="AU22" s="160">
        <f>(AS22-(J22+L22+Q22+W22))/AS22</f>
        <v>8.1721491900078158E-2</v>
      </c>
    </row>
    <row r="23" spans="2:47">
      <c r="B23" s="217" t="s">
        <v>60</v>
      </c>
      <c r="C23" s="161"/>
      <c r="D23" s="162">
        <v>83</v>
      </c>
      <c r="E23" s="162">
        <v>0.84499999999999997</v>
      </c>
      <c r="F23" s="162"/>
      <c r="G23" s="162"/>
      <c r="H23" s="162">
        <v>0</v>
      </c>
      <c r="I23" s="162"/>
      <c r="J23" s="162">
        <v>5.7</v>
      </c>
      <c r="K23" s="162"/>
      <c r="L23" s="162">
        <v>2000</v>
      </c>
      <c r="M23" s="162">
        <v>5.1999999999999998E-2</v>
      </c>
      <c r="N23" s="162"/>
      <c r="O23" s="162"/>
      <c r="P23" s="162"/>
      <c r="Q23" s="162">
        <v>11</v>
      </c>
      <c r="R23" s="162"/>
      <c r="S23" s="162">
        <v>0.67300000000000004</v>
      </c>
      <c r="T23" s="162">
        <v>6.7999999999999996E-3</v>
      </c>
      <c r="U23" s="162"/>
      <c r="V23" s="162"/>
      <c r="W23" s="162"/>
      <c r="X23" s="162">
        <v>1.6E-2</v>
      </c>
      <c r="Y23" s="162">
        <v>1.7000000000000001E-2</v>
      </c>
      <c r="Z23" s="162">
        <v>2.5000000000000001E-3</v>
      </c>
      <c r="AA23" s="162"/>
      <c r="AB23" s="162"/>
      <c r="AC23" s="162"/>
      <c r="AD23" s="162"/>
      <c r="AE23" s="162">
        <v>5.1999999999999998E-3</v>
      </c>
      <c r="AF23" s="162"/>
      <c r="AG23" s="162"/>
      <c r="AH23" s="162"/>
      <c r="AI23" s="162">
        <v>1.9E-2</v>
      </c>
      <c r="AJ23" s="162">
        <v>8</v>
      </c>
      <c r="AK23" s="162"/>
      <c r="AL23" s="162"/>
      <c r="AM23" s="162"/>
      <c r="AN23" s="162">
        <v>0</v>
      </c>
      <c r="AO23" s="162">
        <v>0.109</v>
      </c>
      <c r="AP23" s="162">
        <v>0</v>
      </c>
      <c r="AQ23" s="162"/>
      <c r="AR23" s="158"/>
      <c r="AS23" s="159">
        <f>SUM(C23:AR23)</f>
        <v>2109.4454999999998</v>
      </c>
      <c r="AT23" s="160">
        <f>AS23/$AS$26</f>
        <v>0.27729473234845914</v>
      </c>
      <c r="AU23" s="160">
        <f>(AS23-(J23+L23+Q23+W23))/AS23</f>
        <v>4.3966767569960812E-2</v>
      </c>
    </row>
    <row r="24" spans="2:47">
      <c r="B24" s="217" t="s">
        <v>62</v>
      </c>
      <c r="C24" s="161">
        <v>0</v>
      </c>
      <c r="D24" s="162"/>
      <c r="E24" s="162">
        <v>0.53600000000000003</v>
      </c>
      <c r="F24" s="162"/>
      <c r="G24" s="162"/>
      <c r="H24" s="162"/>
      <c r="I24" s="162"/>
      <c r="J24" s="162">
        <v>1.06</v>
      </c>
      <c r="K24" s="162"/>
      <c r="L24" s="162">
        <v>1181</v>
      </c>
      <c r="M24" s="162">
        <v>1.4999999999999999E-2</v>
      </c>
      <c r="N24" s="162">
        <v>1E-3</v>
      </c>
      <c r="O24" s="162"/>
      <c r="P24" s="162"/>
      <c r="Q24" s="162"/>
      <c r="R24" s="162"/>
      <c r="S24" s="163">
        <v>0.19</v>
      </c>
      <c r="T24" s="162"/>
      <c r="U24" s="162"/>
      <c r="V24" s="162"/>
      <c r="W24" s="162"/>
      <c r="X24" s="162"/>
      <c r="Y24" s="162">
        <v>5.0000000000000001E-3</v>
      </c>
      <c r="Z24" s="162">
        <v>5.0000000000000001E-3</v>
      </c>
      <c r="AA24" s="162"/>
      <c r="AB24" s="162"/>
      <c r="AC24" s="162"/>
      <c r="AD24" s="162"/>
      <c r="AE24" s="162"/>
      <c r="AF24" s="162"/>
      <c r="AG24" s="162">
        <v>8.9999999999999993E-3</v>
      </c>
      <c r="AH24" s="162">
        <v>0</v>
      </c>
      <c r="AI24" s="162"/>
      <c r="AJ24" s="162"/>
      <c r="AK24" s="162"/>
      <c r="AL24" s="162"/>
      <c r="AM24" s="162"/>
      <c r="AN24" s="162">
        <v>0</v>
      </c>
      <c r="AO24" s="162"/>
      <c r="AP24" s="162"/>
      <c r="AQ24" s="162"/>
      <c r="AR24" s="158"/>
      <c r="AS24" s="159">
        <f>SUM(C24:AR24)</f>
        <v>1182.8210000000004</v>
      </c>
      <c r="AT24" s="160">
        <f>AS24/$AS$26</f>
        <v>0.1554863743154952</v>
      </c>
      <c r="AU24" s="160">
        <f>(AS24-(J24+L24+Q24+W24))/AS24</f>
        <v>6.4337714666921008E-4</v>
      </c>
    </row>
    <row r="25" spans="2:47">
      <c r="B25" s="220"/>
      <c r="C25" s="164" t="s">
        <v>27</v>
      </c>
      <c r="D25" s="162"/>
      <c r="E25" s="162"/>
      <c r="F25" s="162"/>
      <c r="G25" s="162"/>
      <c r="H25" s="162"/>
      <c r="I25" s="162"/>
      <c r="J25" s="162"/>
      <c r="K25" s="162"/>
      <c r="L25" s="162" t="s">
        <v>27</v>
      </c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5" t="s">
        <v>27</v>
      </c>
      <c r="AO25" s="165"/>
      <c r="AP25" s="165"/>
      <c r="AQ25" s="165"/>
      <c r="AR25" s="158"/>
      <c r="AS25" s="159" t="s">
        <v>27</v>
      </c>
      <c r="AT25" s="160" t="s">
        <v>27</v>
      </c>
      <c r="AU25" s="160" t="s">
        <v>27</v>
      </c>
    </row>
    <row r="26" spans="2:47">
      <c r="B26" s="150" t="s">
        <v>64</v>
      </c>
      <c r="C26" s="151">
        <f>SUM(C21:C25)</f>
        <v>0.34100000000000003</v>
      </c>
      <c r="D26" s="151">
        <f>SUM(D21:D25)</f>
        <v>113.291</v>
      </c>
      <c r="E26" s="151">
        <f>SUM(E21:E25)</f>
        <v>1.9060000000000001</v>
      </c>
      <c r="F26" s="151">
        <f>SUM(F21:F25)</f>
        <v>0</v>
      </c>
      <c r="G26" s="151">
        <f>SUM(G21:G25)</f>
        <v>0</v>
      </c>
      <c r="H26" s="151">
        <f>SUM(H21:H25)</f>
        <v>0</v>
      </c>
      <c r="I26" s="151">
        <f>SUM(I21:I25)</f>
        <v>6.4000000000000001E-2</v>
      </c>
      <c r="J26" s="166">
        <f>SUM(J21:J25)</f>
        <v>3686.8989999999999</v>
      </c>
      <c r="K26" s="151">
        <f>SUM(K21:K25)</f>
        <v>0</v>
      </c>
      <c r="L26" s="166">
        <f>SUM(L21:L25)</f>
        <v>3229.962</v>
      </c>
      <c r="M26" s="151">
        <f>SUM(M21:M25)</f>
        <v>8.4999999999999992E-2</v>
      </c>
      <c r="N26" s="151">
        <f>SUM(N21:N25)</f>
        <v>4.0000000000000001E-3</v>
      </c>
      <c r="O26" s="151">
        <f>SUM(O21:O25)</f>
        <v>0</v>
      </c>
      <c r="P26" s="151">
        <f>SUM(P21:P25)</f>
        <v>0</v>
      </c>
      <c r="Q26" s="151">
        <f>SUM(Q21:Q25)</f>
        <v>308.72300000000001</v>
      </c>
      <c r="R26" s="151">
        <f>SUM(R21:R25)</f>
        <v>0</v>
      </c>
      <c r="S26" s="151">
        <f>SUM(S21:S25)</f>
        <v>2.4730000000000003</v>
      </c>
      <c r="T26" s="151">
        <f>SUM(T21:T25)</f>
        <v>6.7999999999999996E-3</v>
      </c>
      <c r="U26" s="151">
        <f>SUM(U21:U25)</f>
        <v>0</v>
      </c>
      <c r="V26" s="151">
        <f>SUM(V21:V25)</f>
        <v>0</v>
      </c>
      <c r="W26" s="151">
        <f>SUM(W21:W25)</f>
        <v>0</v>
      </c>
      <c r="X26" s="151">
        <f>SUM(X21:X25)</f>
        <v>1.6E-2</v>
      </c>
      <c r="Y26" s="151">
        <f>SUM(Y21:Y25)</f>
        <v>2.4000000000000004E-2</v>
      </c>
      <c r="Z26" s="151">
        <f>SUM(Z21:Z25)</f>
        <v>1.3500000000000002E-2</v>
      </c>
      <c r="AA26" s="151">
        <f>SUM(AA21:AA25)</f>
        <v>0</v>
      </c>
      <c r="AB26" s="151">
        <f>SUM(AB21:AB25)</f>
        <v>0</v>
      </c>
      <c r="AC26" s="151">
        <f>SUM(AC21:AC25)</f>
        <v>0</v>
      </c>
      <c r="AD26" s="151">
        <f>SUM(AD21:AD25)</f>
        <v>0</v>
      </c>
      <c r="AE26" s="151">
        <f>SUM(AE21:AE25)</f>
        <v>0.20720000000000002</v>
      </c>
      <c r="AF26" s="151">
        <f>SUM(AF21:AF25)</f>
        <v>0</v>
      </c>
      <c r="AG26" s="151">
        <f>SUM(AG21:AG25)</f>
        <v>8.9999999999999993E-3</v>
      </c>
      <c r="AH26" s="151">
        <f>SUM(AH21:AH25)</f>
        <v>0</v>
      </c>
      <c r="AI26" s="151">
        <f>SUM(AI21:AI25)</f>
        <v>1.9E-2</v>
      </c>
      <c r="AJ26" s="151">
        <f>SUM(AJ21:AJ25)</f>
        <v>8</v>
      </c>
      <c r="AK26" s="151">
        <f>SUM(AK21:AK25)</f>
        <v>36.155000000000001</v>
      </c>
      <c r="AL26" s="151">
        <f>SUM(AL21:AL25)</f>
        <v>1.9E-2</v>
      </c>
      <c r="AM26" s="151">
        <f>SUM(AM21:AM25)</f>
        <v>0</v>
      </c>
      <c r="AN26" s="151">
        <f>SUM(AN21:AN25)</f>
        <v>197.03899999999999</v>
      </c>
      <c r="AO26" s="151">
        <f>SUM(AO21:AO25)</f>
        <v>0.109</v>
      </c>
      <c r="AP26" s="151"/>
      <c r="AQ26" s="151"/>
      <c r="AR26" s="151">
        <f>SUM(AR21:AR25)</f>
        <v>21.867000000000001</v>
      </c>
      <c r="AS26" s="166">
        <f>SUM(AS21:AS25)</f>
        <v>7607.2325000000001</v>
      </c>
      <c r="AT26" s="167">
        <f>SUM(AT21:AT25)</f>
        <v>1</v>
      </c>
      <c r="AU26" s="167">
        <f>(AS26-(J26+L26+Q26+W26))/AS26</f>
        <v>5.0169164673223833E-2</v>
      </c>
    </row>
  </sheetData>
  <mergeCells count="4">
    <mergeCell ref="B2:F2"/>
    <mergeCell ref="C3:F3"/>
    <mergeCell ref="C4:F4"/>
    <mergeCell ref="C5:F5"/>
  </mergeCells>
  <pageMargins left="0.75" right="0.75" top="1" bottom="1" header="0.51180555555555496" footer="0.51180555555555496"/>
  <pageSetup paperSize="9" firstPageNumber="0" orientation="portrait" usePrinterDefaults="0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0"/>
  <sheetViews>
    <sheetView showGridLines="0" zoomScaleNormal="100" workbookViewId="0" xr3:uid="{51F8DEE0-4D01-5F28-A812-FC0BD7CAC4A5}">
      <selection activeCell="C23" sqref="C23"/>
    </sheetView>
  </sheetViews>
  <sheetFormatPr defaultRowHeight="12"/>
  <cols>
    <col min="2" max="2" width="18.140625"/>
    <col min="3" max="3" width="31.85546875"/>
    <col min="4" max="1025" width="8.85546875"/>
  </cols>
  <sheetData>
    <row r="1" spans="2:9" ht="12.95">
      <c r="B1" s="66"/>
      <c r="C1" s="66"/>
      <c r="D1" s="66"/>
      <c r="E1" s="66"/>
      <c r="F1" s="66"/>
      <c r="G1" s="66"/>
      <c r="H1" s="66"/>
      <c r="I1" s="66"/>
    </row>
    <row r="2" spans="2:9">
      <c r="B2" s="56" t="s">
        <v>0</v>
      </c>
      <c r="C2" s="57"/>
      <c r="D2" s="66"/>
      <c r="E2" s="66"/>
      <c r="F2" s="66"/>
      <c r="G2" s="66"/>
      <c r="H2" s="66"/>
      <c r="I2" s="66"/>
    </row>
    <row r="3" spans="2:9">
      <c r="B3" s="59" t="s">
        <v>2</v>
      </c>
      <c r="C3" s="168" t="str">
        <f>Metrics!B3</f>
        <v>LondonGrid Tier 2</v>
      </c>
      <c r="D3" s="66"/>
      <c r="E3" s="66"/>
      <c r="F3" s="66"/>
      <c r="G3" s="66"/>
      <c r="H3" s="66"/>
      <c r="I3" s="66"/>
    </row>
    <row r="4" spans="2:9">
      <c r="B4" s="59" t="s">
        <v>5</v>
      </c>
      <c r="C4" s="168" t="str">
        <f>Metrics!B4</f>
        <v>Q316</v>
      </c>
      <c r="D4" s="66"/>
      <c r="E4" s="66"/>
      <c r="F4" s="66"/>
      <c r="G4" s="66"/>
      <c r="H4" s="66"/>
      <c r="I4" s="66"/>
    </row>
    <row r="5" spans="2:9" ht="12.95">
      <c r="B5" s="62" t="s">
        <v>8</v>
      </c>
      <c r="C5" s="169" t="str">
        <f>Metrics!B5</f>
        <v>Duncan Rand</v>
      </c>
      <c r="D5" s="66"/>
      <c r="E5" s="66"/>
      <c r="F5" s="66"/>
      <c r="G5" s="66"/>
      <c r="H5" s="66"/>
      <c r="I5" s="66"/>
    </row>
    <row r="7" spans="2:9" ht="12.95">
      <c r="B7" s="84" t="s">
        <v>152</v>
      </c>
      <c r="C7" s="84"/>
      <c r="D7" s="66"/>
      <c r="E7" s="66"/>
      <c r="F7" s="66"/>
      <c r="G7" s="66"/>
      <c r="H7" s="66"/>
      <c r="I7" s="66"/>
    </row>
    <row r="8" spans="2:9" ht="13.5" customHeight="1">
      <c r="B8" s="170"/>
      <c r="C8" s="171"/>
      <c r="D8" s="46" t="s">
        <v>153</v>
      </c>
      <c r="E8" s="46"/>
      <c r="F8" s="46"/>
      <c r="G8" s="45" t="s">
        <v>154</v>
      </c>
      <c r="H8" s="45"/>
      <c r="I8" s="45"/>
    </row>
    <row r="9" spans="2:9" ht="12.95">
      <c r="B9" s="111" t="s">
        <v>39</v>
      </c>
      <c r="C9" s="172" t="s">
        <v>155</v>
      </c>
      <c r="D9" s="173" t="s">
        <v>156</v>
      </c>
      <c r="E9" s="174" t="s">
        <v>157</v>
      </c>
      <c r="F9" s="175" t="s">
        <v>158</v>
      </c>
      <c r="G9" s="86" t="s">
        <v>156</v>
      </c>
      <c r="H9" s="174" t="s">
        <v>157</v>
      </c>
      <c r="I9" s="113" t="s">
        <v>158</v>
      </c>
    </row>
    <row r="10" spans="2:9">
      <c r="B10" s="176"/>
      <c r="C10" s="177"/>
      <c r="D10" s="178"/>
      <c r="E10" s="179"/>
      <c r="F10" s="180"/>
      <c r="G10" s="181"/>
      <c r="H10" s="179"/>
      <c r="I10" s="182"/>
    </row>
    <row r="11" spans="2:9">
      <c r="B11" s="183" t="str">
        <f>Resources!A11</f>
        <v>UKI-LT2-Brunel</v>
      </c>
      <c r="C11" s="184" t="s">
        <v>159</v>
      </c>
      <c r="D11" s="185">
        <v>0.7</v>
      </c>
      <c r="E11" s="186">
        <v>0.7</v>
      </c>
      <c r="F11" s="187">
        <v>0.7</v>
      </c>
      <c r="G11" s="188">
        <v>0.3</v>
      </c>
      <c r="H11" s="186">
        <v>0.3</v>
      </c>
      <c r="I11" s="205">
        <v>0.3</v>
      </c>
    </row>
    <row r="12" spans="2:9">
      <c r="B12" s="149"/>
      <c r="C12" s="189" t="s">
        <v>160</v>
      </c>
      <c r="D12" s="190">
        <v>0.7</v>
      </c>
      <c r="E12" s="132">
        <v>0.7</v>
      </c>
      <c r="F12" s="168">
        <v>0.7</v>
      </c>
      <c r="G12" s="191">
        <v>0.15</v>
      </c>
      <c r="H12" s="132">
        <v>0.15</v>
      </c>
      <c r="I12" s="168">
        <v>0.15</v>
      </c>
    </row>
    <row r="13" spans="2:9">
      <c r="B13" s="149"/>
      <c r="C13" s="189" t="s">
        <v>161</v>
      </c>
      <c r="D13" s="190"/>
      <c r="E13" s="132"/>
      <c r="F13" s="192"/>
      <c r="G13" s="191">
        <v>0.05</v>
      </c>
      <c r="H13" s="191">
        <v>0.05</v>
      </c>
      <c r="I13" s="168">
        <v>0.05</v>
      </c>
    </row>
    <row r="14" spans="2:9">
      <c r="B14" s="149"/>
      <c r="C14" s="189" t="s">
        <v>162</v>
      </c>
      <c r="D14" s="190"/>
      <c r="E14" s="132"/>
      <c r="F14" s="192"/>
      <c r="G14" s="191">
        <v>0.05</v>
      </c>
      <c r="H14" s="191">
        <v>0.05</v>
      </c>
      <c r="I14" s="168">
        <v>0.05</v>
      </c>
    </row>
    <row r="15" spans="2:9" ht="12.75">
      <c r="B15" s="149"/>
      <c r="C15" s="189"/>
      <c r="D15" s="190"/>
      <c r="E15" s="132"/>
      <c r="F15" s="192"/>
      <c r="G15" s="191"/>
      <c r="H15" s="191"/>
      <c r="I15" s="168"/>
    </row>
    <row r="16" spans="2:9">
      <c r="B16" s="149" t="str">
        <f>Resources!A12</f>
        <v>UKI-LT2-IC-HEP</v>
      </c>
      <c r="C16" s="189" t="s">
        <v>163</v>
      </c>
      <c r="D16" s="193">
        <v>1</v>
      </c>
      <c r="E16" s="132">
        <v>1</v>
      </c>
      <c r="F16" s="194">
        <v>1</v>
      </c>
      <c r="G16" s="195"/>
      <c r="H16" s="132"/>
      <c r="I16" s="196"/>
    </row>
    <row r="17" spans="2:9">
      <c r="B17" s="149"/>
      <c r="C17" s="189" t="s">
        <v>164</v>
      </c>
      <c r="D17" s="193">
        <v>1</v>
      </c>
      <c r="E17" s="132">
        <v>1</v>
      </c>
      <c r="F17" s="194">
        <v>1</v>
      </c>
      <c r="G17" s="195"/>
      <c r="H17" s="132"/>
      <c r="I17" s="196"/>
    </row>
    <row r="18" spans="2:9" ht="12.75">
      <c r="B18" s="149"/>
      <c r="C18" s="197" t="s">
        <v>165</v>
      </c>
      <c r="D18" s="193" t="s">
        <v>27</v>
      </c>
      <c r="E18" s="132" t="s">
        <v>27</v>
      </c>
      <c r="F18" s="194" t="s">
        <v>27</v>
      </c>
      <c r="G18" s="195">
        <v>1</v>
      </c>
      <c r="H18" s="132">
        <v>1</v>
      </c>
      <c r="I18" s="196">
        <v>1</v>
      </c>
    </row>
    <row r="19" spans="2:9">
      <c r="B19" s="149"/>
      <c r="C19" s="189" t="s">
        <v>9</v>
      </c>
      <c r="D19" s="193">
        <v>0.5</v>
      </c>
      <c r="E19" s="132">
        <v>0.5</v>
      </c>
      <c r="F19" s="194">
        <v>0.5</v>
      </c>
      <c r="G19" s="195"/>
      <c r="H19" s="132"/>
      <c r="I19" s="196"/>
    </row>
    <row r="20" spans="2:9">
      <c r="B20" s="149"/>
      <c r="C20" s="189" t="s">
        <v>166</v>
      </c>
      <c r="D20" s="193" t="s">
        <v>27</v>
      </c>
      <c r="E20" s="132" t="s">
        <v>27</v>
      </c>
      <c r="F20" s="194" t="s">
        <v>27</v>
      </c>
      <c r="G20" s="195">
        <v>0.1</v>
      </c>
      <c r="H20" s="132">
        <v>0.1</v>
      </c>
      <c r="I20" s="196">
        <v>0.1</v>
      </c>
    </row>
    <row r="21" spans="2:9">
      <c r="B21" s="149" t="str">
        <f>Resources!A13</f>
        <v>UKI-LT2-QMUL</v>
      </c>
      <c r="C21" s="189" t="s">
        <v>167</v>
      </c>
      <c r="D21" s="193">
        <v>1</v>
      </c>
      <c r="E21" s="132">
        <v>1</v>
      </c>
      <c r="F21" s="194">
        <v>1</v>
      </c>
      <c r="G21" s="195" t="s">
        <v>27</v>
      </c>
      <c r="H21" s="132" t="s">
        <v>27</v>
      </c>
      <c r="I21" s="196" t="s">
        <v>27</v>
      </c>
    </row>
    <row r="22" spans="2:9">
      <c r="B22" s="149"/>
      <c r="C22" s="189" t="s">
        <v>168</v>
      </c>
      <c r="D22" s="193">
        <v>1</v>
      </c>
      <c r="E22" s="132">
        <v>1</v>
      </c>
      <c r="F22" s="194">
        <v>1</v>
      </c>
      <c r="G22" s="195"/>
      <c r="H22" s="132"/>
      <c r="I22" s="196"/>
    </row>
    <row r="23" spans="2:9">
      <c r="B23" s="149"/>
      <c r="C23" s="189" t="s">
        <v>169</v>
      </c>
      <c r="D23" s="193"/>
      <c r="E23" s="132"/>
      <c r="F23" s="194"/>
      <c r="G23" s="195">
        <v>0.1</v>
      </c>
      <c r="H23" s="132">
        <v>0.1</v>
      </c>
      <c r="I23" s="196">
        <v>0.1</v>
      </c>
    </row>
    <row r="24" spans="2:9">
      <c r="B24" s="149" t="str">
        <f>Resources!A14</f>
        <v>UKI-LT2-RHUL</v>
      </c>
      <c r="C24" s="189" t="s">
        <v>170</v>
      </c>
      <c r="D24" s="193">
        <v>1</v>
      </c>
      <c r="E24" s="132">
        <v>1</v>
      </c>
      <c r="F24" s="194">
        <v>1</v>
      </c>
      <c r="G24" s="195"/>
      <c r="H24" s="132"/>
      <c r="I24" s="196"/>
    </row>
    <row r="25" spans="2:9">
      <c r="B25" s="149"/>
      <c r="C25" s="189" t="s">
        <v>171</v>
      </c>
      <c r="D25" s="190"/>
      <c r="E25" s="132"/>
      <c r="F25" s="192"/>
      <c r="G25" s="191">
        <v>0.1</v>
      </c>
      <c r="H25" s="132">
        <v>0.1</v>
      </c>
      <c r="I25" s="168">
        <v>0.1</v>
      </c>
    </row>
    <row r="26" spans="2:9" ht="12.95">
      <c r="B26" s="149" t="str">
        <f>Resources!A15</f>
        <v>UKI-LT2-UCL-HEP</v>
      </c>
      <c r="C26" s="189" t="s">
        <v>172</v>
      </c>
      <c r="D26" s="190"/>
      <c r="E26" s="132"/>
      <c r="F26" s="192"/>
      <c r="G26" s="191">
        <v>0.05</v>
      </c>
      <c r="H26" s="132">
        <v>0.05</v>
      </c>
      <c r="I26" s="168">
        <v>0.05</v>
      </c>
    </row>
    <row r="27" spans="2:9" ht="12.95">
      <c r="B27" s="198" t="s">
        <v>64</v>
      </c>
      <c r="C27" s="199"/>
      <c r="D27" s="151">
        <f>SUM(D10:D26)</f>
        <v>6.9</v>
      </c>
      <c r="E27" s="200">
        <f>SUM(E10:E26)</f>
        <v>6.9</v>
      </c>
      <c r="F27" s="201">
        <f>SUM(F10:F26)</f>
        <v>6.9</v>
      </c>
      <c r="G27" s="151">
        <f>SUM(G10:G26)</f>
        <v>1.9000000000000001</v>
      </c>
      <c r="H27" s="200">
        <f>SUM(H10:H26)</f>
        <v>1.9000000000000001</v>
      </c>
      <c r="I27" s="201">
        <f>SUM(I10:I26)</f>
        <v>1.9000000000000001</v>
      </c>
    </row>
    <row r="30" spans="2:9" ht="13.5" customHeight="1">
      <c r="B30" s="66"/>
      <c r="C30" s="66"/>
      <c r="D30" s="66"/>
      <c r="E30" s="66"/>
      <c r="F30" s="66"/>
      <c r="G30" s="66"/>
      <c r="H30" s="66"/>
      <c r="I30" s="66"/>
    </row>
  </sheetData>
  <mergeCells count="2">
    <mergeCell ref="D8:F8"/>
    <mergeCell ref="G8:I8"/>
  </mergeCells>
  <pageMargins left="0.75" right="0.75" top="1" bottom="1" header="0.51180555555555496" footer="0.51180555555555496"/>
  <pageSetup paperSize="9" firstPageNumber="0" orientation="portrait" usePrinterDefaults="0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M77"/>
  <sheetViews>
    <sheetView showGridLines="0" topLeftCell="A11" zoomScaleNormal="100" workbookViewId="0" xr3:uid="{F9CF3CF3-643B-5BE6-8B46-32C596A47465}">
      <selection activeCell="C13" sqref="C13:G13"/>
    </sheetView>
  </sheetViews>
  <sheetFormatPr defaultRowHeight="12"/>
  <cols>
    <col min="2" max="2" width="16.7109375"/>
    <col min="3" max="3" width="22.85546875"/>
    <col min="4" max="10" width="8.85546875"/>
    <col min="11" max="11" width="13.42578125"/>
    <col min="12" max="12" width="8.85546875"/>
    <col min="13" max="13" width="44.85546875"/>
    <col min="14" max="1025" width="8.85546875"/>
  </cols>
  <sheetData>
    <row r="1" spans="2:12" ht="12.95"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2:12" ht="12.95">
      <c r="B2" s="202" t="s">
        <v>173</v>
      </c>
      <c r="C2" s="203"/>
      <c r="D2" s="66"/>
      <c r="E2" s="66"/>
      <c r="F2" s="66"/>
      <c r="G2" s="66"/>
      <c r="H2" s="66"/>
      <c r="I2" s="66"/>
      <c r="J2" s="66"/>
      <c r="K2" s="66"/>
      <c r="L2" s="66"/>
    </row>
    <row r="3" spans="2:12">
      <c r="B3" s="204" t="s">
        <v>174</v>
      </c>
      <c r="C3" s="205" t="str">
        <f>Metrics!B3</f>
        <v>LondonGrid Tier 2</v>
      </c>
      <c r="D3" s="66"/>
      <c r="E3" s="66"/>
      <c r="F3" s="66"/>
      <c r="G3" s="66"/>
      <c r="H3" s="66"/>
      <c r="I3" s="66"/>
      <c r="J3" s="66"/>
      <c r="K3" s="66"/>
      <c r="L3" s="66"/>
    </row>
    <row r="4" spans="2:12">
      <c r="B4" s="59" t="s">
        <v>5</v>
      </c>
      <c r="C4" s="168" t="str">
        <f>Metrics!B4</f>
        <v>Q316</v>
      </c>
      <c r="D4" s="66"/>
      <c r="E4" s="66"/>
      <c r="F4" s="66"/>
      <c r="G4" s="66"/>
      <c r="H4" s="66"/>
      <c r="I4" s="66"/>
      <c r="J4" s="66"/>
      <c r="K4" s="66"/>
      <c r="L4" s="66"/>
    </row>
    <row r="5" spans="2:12" ht="12.95">
      <c r="B5" s="62" t="s">
        <v>8</v>
      </c>
      <c r="C5" s="169" t="str">
        <f>Metrics!B5</f>
        <v>Duncan Rand</v>
      </c>
      <c r="D5" s="66"/>
      <c r="E5" s="66"/>
      <c r="F5" s="66"/>
      <c r="G5" s="66"/>
      <c r="H5" s="66"/>
      <c r="I5" s="66"/>
      <c r="J5" s="66"/>
      <c r="K5" s="66"/>
      <c r="L5" s="66"/>
    </row>
    <row r="7" spans="2:12" ht="12.95">
      <c r="B7" s="84" t="s">
        <v>175</v>
      </c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2:12" ht="16.5" customHeight="1">
      <c r="B8" s="206" t="s">
        <v>176</v>
      </c>
      <c r="C8" s="44" t="s">
        <v>177</v>
      </c>
      <c r="D8" s="44"/>
      <c r="E8" s="44"/>
      <c r="F8" s="44"/>
      <c r="G8" s="44"/>
      <c r="H8" s="43" t="s">
        <v>178</v>
      </c>
      <c r="I8" s="43"/>
      <c r="J8" s="43"/>
      <c r="K8" s="43"/>
      <c r="L8" s="43"/>
    </row>
    <row r="9" spans="2:12" ht="110.25" customHeight="1">
      <c r="B9" s="207" t="str">
        <f>Resources!A11</f>
        <v>UKI-LT2-Brunel</v>
      </c>
      <c r="C9" s="42" t="s">
        <v>179</v>
      </c>
      <c r="D9" s="42"/>
      <c r="E9" s="42"/>
      <c r="F9" s="42"/>
      <c r="G9" s="42"/>
      <c r="H9" s="41"/>
      <c r="I9" s="41"/>
      <c r="J9" s="41"/>
      <c r="K9" s="41"/>
      <c r="L9" s="41"/>
    </row>
    <row r="10" spans="2:12" ht="66" customHeight="1">
      <c r="B10" s="208" t="str">
        <f>Resources!A12</f>
        <v>UKI-LT2-IC-HEP</v>
      </c>
      <c r="C10" s="40"/>
      <c r="D10" s="40"/>
      <c r="E10" s="40"/>
      <c r="F10" s="40"/>
      <c r="G10" s="40"/>
      <c r="H10" s="39"/>
      <c r="I10" s="39"/>
      <c r="J10" s="39"/>
      <c r="K10" s="39"/>
      <c r="L10" s="39"/>
    </row>
    <row r="11" spans="2:12" ht="345" customHeight="1">
      <c r="B11" s="208" t="str">
        <f>Resources!A13</f>
        <v>UKI-LT2-QMUL</v>
      </c>
      <c r="C11" s="40" t="s">
        <v>180</v>
      </c>
      <c r="D11" s="40"/>
      <c r="E11" s="40"/>
      <c r="F11" s="40"/>
      <c r="G11" s="40"/>
      <c r="H11" s="39"/>
      <c r="I11" s="39"/>
      <c r="J11" s="39"/>
      <c r="K11" s="39"/>
      <c r="L11" s="39"/>
    </row>
    <row r="12" spans="2:12" ht="93.95" customHeight="1">
      <c r="B12" s="208" t="str">
        <f>Resources!A14</f>
        <v>UKI-LT2-RHUL</v>
      </c>
      <c r="C12" s="40"/>
      <c r="D12" s="40"/>
      <c r="E12" s="40"/>
      <c r="F12" s="40"/>
      <c r="G12" s="40"/>
      <c r="H12" s="39" t="s">
        <v>181</v>
      </c>
      <c r="I12" s="39"/>
      <c r="J12" s="39"/>
      <c r="K12" s="39"/>
      <c r="L12" s="39"/>
    </row>
    <row r="13" spans="2:12" ht="99" customHeight="1">
      <c r="B13" s="209" t="str">
        <f>Resources!A15</f>
        <v>UKI-LT2-UCL-HEP</v>
      </c>
      <c r="C13" s="38" t="s">
        <v>182</v>
      </c>
      <c r="D13" s="38"/>
      <c r="E13" s="38"/>
      <c r="F13" s="38"/>
      <c r="G13" s="38"/>
      <c r="H13" s="37"/>
      <c r="I13" s="37"/>
      <c r="J13" s="37"/>
      <c r="K13" s="37"/>
      <c r="L13" s="37"/>
    </row>
    <row r="14" spans="2:12" ht="23.85">
      <c r="B14" s="66" t="s">
        <v>183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2:12" ht="46.35"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pans="2:12" ht="158.25">
      <c r="B16" s="84" t="s">
        <v>184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pans="2:13" ht="12.95">
      <c r="B17" s="36" t="s">
        <v>185</v>
      </c>
      <c r="C17" s="36"/>
      <c r="D17" s="36"/>
      <c r="E17" s="36"/>
      <c r="F17" s="36"/>
      <c r="G17" s="35" t="s">
        <v>186</v>
      </c>
      <c r="H17" s="35"/>
      <c r="I17" s="35"/>
      <c r="J17" s="35"/>
      <c r="K17" s="35"/>
      <c r="L17" s="66"/>
      <c r="M17" s="66"/>
    </row>
    <row r="18" spans="2:13" ht="31.5" customHeight="1">
      <c r="B18" s="33"/>
      <c r="C18" s="33"/>
      <c r="D18" s="33"/>
      <c r="E18" s="33"/>
      <c r="F18" s="33"/>
      <c r="G18" s="34"/>
      <c r="H18" s="34"/>
      <c r="I18" s="34"/>
      <c r="J18" s="34"/>
      <c r="K18" s="34"/>
      <c r="L18" s="66"/>
      <c r="M18" s="66"/>
    </row>
    <row r="19" spans="2:13" ht="64.5" customHeight="1">
      <c r="B19" s="32"/>
      <c r="C19" s="32"/>
      <c r="D19" s="32"/>
      <c r="E19" s="32"/>
      <c r="F19" s="32"/>
      <c r="G19" s="31"/>
      <c r="H19" s="31"/>
      <c r="I19" s="31"/>
      <c r="J19" s="31"/>
      <c r="K19" s="31"/>
      <c r="L19" s="66"/>
      <c r="M19" s="66"/>
    </row>
    <row r="20" spans="2:13" ht="15" customHeight="1"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66"/>
      <c r="M20" s="66"/>
    </row>
    <row r="22" spans="2:13" ht="12.75" customHeight="1">
      <c r="B22" s="84" t="s">
        <v>187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2:13" ht="12.95">
      <c r="B23" s="36" t="s">
        <v>185</v>
      </c>
      <c r="C23" s="36"/>
      <c r="D23" s="36"/>
      <c r="E23" s="36"/>
      <c r="F23" s="36"/>
      <c r="G23" s="35" t="s">
        <v>186</v>
      </c>
      <c r="H23" s="35"/>
      <c r="I23" s="35"/>
      <c r="J23" s="35"/>
      <c r="K23" s="35"/>
      <c r="L23" s="66"/>
      <c r="M23" s="66"/>
    </row>
    <row r="24" spans="2:13" ht="62.25" customHeight="1">
      <c r="B24" s="33"/>
      <c r="C24" s="33"/>
      <c r="D24" s="33"/>
      <c r="E24" s="33"/>
      <c r="F24" s="33"/>
      <c r="G24" s="34"/>
      <c r="H24" s="34"/>
      <c r="I24" s="34"/>
      <c r="J24" s="34"/>
      <c r="K24" s="34"/>
      <c r="L24" s="66"/>
      <c r="M24" s="66"/>
    </row>
    <row r="25" spans="2:13" ht="62.25" customHeight="1">
      <c r="B25" s="30"/>
      <c r="C25" s="30"/>
      <c r="D25" s="30"/>
      <c r="E25" s="30"/>
      <c r="F25" s="30"/>
      <c r="G25" s="29"/>
      <c r="H25" s="29"/>
      <c r="I25" s="29"/>
      <c r="J25" s="29"/>
      <c r="K25" s="29"/>
      <c r="L25" s="66"/>
      <c r="M25" s="66"/>
    </row>
    <row r="26" spans="2:13" ht="62.25" customHeight="1">
      <c r="B26" s="30"/>
      <c r="C26" s="30"/>
      <c r="D26" s="30"/>
      <c r="E26" s="30"/>
      <c r="F26" s="30"/>
      <c r="G26" s="29"/>
      <c r="H26" s="29"/>
      <c r="I26" s="29"/>
      <c r="J26" s="29"/>
      <c r="K26" s="29"/>
      <c r="L26" s="66"/>
      <c r="M26" s="66"/>
    </row>
    <row r="27" spans="2:13" ht="15" customHeight="1">
      <c r="B27" s="32"/>
      <c r="C27" s="32"/>
      <c r="D27" s="32"/>
      <c r="E27" s="32"/>
      <c r="F27" s="32"/>
      <c r="G27" s="31"/>
      <c r="H27" s="31"/>
      <c r="I27" s="31"/>
      <c r="J27" s="31"/>
      <c r="K27" s="31"/>
      <c r="L27" s="66"/>
      <c r="M27" s="66"/>
    </row>
    <row r="28" spans="2:13" ht="25.5" customHeight="1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66"/>
      <c r="M28" s="66"/>
    </row>
    <row r="29" spans="2:13" ht="25.5" customHeight="1">
      <c r="B29" s="210"/>
      <c r="C29" s="211"/>
      <c r="D29" s="211"/>
      <c r="E29" s="211"/>
      <c r="F29" s="211"/>
      <c r="G29" s="210"/>
      <c r="H29" s="211"/>
      <c r="I29" s="211"/>
      <c r="J29" s="211"/>
      <c r="K29" s="211"/>
      <c r="L29" s="66"/>
      <c r="M29" s="66"/>
    </row>
    <row r="31" spans="2:13" ht="12.95">
      <c r="B31" s="84" t="s">
        <v>188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</row>
    <row r="32" spans="2:13" ht="12.95">
      <c r="B32" s="36" t="s">
        <v>189</v>
      </c>
      <c r="C32" s="36"/>
      <c r="D32" s="36"/>
      <c r="E32" s="36"/>
      <c r="F32" s="36"/>
      <c r="G32" s="27" t="s">
        <v>190</v>
      </c>
      <c r="H32" s="27"/>
      <c r="I32" s="26" t="s">
        <v>191</v>
      </c>
      <c r="J32" s="26"/>
      <c r="K32" s="26"/>
      <c r="L32" s="26"/>
      <c r="M32" s="26"/>
    </row>
    <row r="33" spans="2:13" ht="41.25" customHeight="1">
      <c r="B33" s="25"/>
      <c r="C33" s="25"/>
      <c r="D33" s="25"/>
      <c r="E33" s="25"/>
      <c r="F33" s="25"/>
      <c r="G33" s="24"/>
      <c r="H33" s="24"/>
      <c r="I33" s="23"/>
      <c r="J33" s="23"/>
      <c r="K33" s="23"/>
      <c r="L33" s="23"/>
      <c r="M33" s="23"/>
    </row>
    <row r="34" spans="2:13" ht="39" customHeight="1">
      <c r="B34" s="25"/>
      <c r="C34" s="25"/>
      <c r="D34" s="25"/>
      <c r="E34" s="25"/>
      <c r="F34" s="25"/>
      <c r="G34" s="22"/>
      <c r="H34" s="22"/>
      <c r="I34" s="21"/>
      <c r="J34" s="21"/>
      <c r="K34" s="21"/>
      <c r="L34" s="21"/>
      <c r="M34" s="21"/>
    </row>
    <row r="35" spans="2:13" ht="30.75" customHeight="1">
      <c r="B35" s="25"/>
      <c r="C35" s="25"/>
      <c r="D35" s="25"/>
      <c r="E35" s="25"/>
      <c r="F35" s="25"/>
      <c r="G35" s="20"/>
      <c r="H35" s="20"/>
      <c r="I35" s="21"/>
      <c r="J35" s="21"/>
      <c r="K35" s="21"/>
      <c r="L35" s="21"/>
      <c r="M35" s="21"/>
    </row>
    <row r="36" spans="2:13" ht="28.5" customHeight="1">
      <c r="B36" s="25"/>
      <c r="C36" s="25"/>
      <c r="D36" s="25"/>
      <c r="E36" s="25"/>
      <c r="F36" s="25"/>
      <c r="G36" s="20"/>
      <c r="H36" s="20"/>
      <c r="I36" s="21"/>
      <c r="J36" s="21"/>
      <c r="K36" s="21"/>
      <c r="L36" s="21"/>
      <c r="M36" s="21"/>
    </row>
    <row r="37" spans="2:13" ht="25.5" customHeight="1">
      <c r="B37" s="25"/>
      <c r="C37" s="25"/>
      <c r="D37" s="25"/>
      <c r="E37" s="25"/>
      <c r="F37" s="25"/>
      <c r="G37" s="20"/>
      <c r="H37" s="20"/>
      <c r="I37" s="21"/>
      <c r="J37" s="21"/>
      <c r="K37" s="21"/>
      <c r="L37" s="21"/>
      <c r="M37" s="21"/>
    </row>
    <row r="38" spans="2:13">
      <c r="B38" s="25"/>
      <c r="C38" s="25"/>
      <c r="D38" s="25"/>
      <c r="E38" s="25"/>
      <c r="F38" s="25"/>
      <c r="G38" s="20"/>
      <c r="H38" s="20"/>
      <c r="I38" s="21"/>
      <c r="J38" s="21"/>
      <c r="K38" s="21"/>
      <c r="L38" s="21"/>
      <c r="M38" s="21"/>
    </row>
    <row r="39" spans="2:13" ht="12.95">
      <c r="B39" s="19"/>
      <c r="C39" s="19"/>
      <c r="D39" s="19"/>
      <c r="E39" s="19"/>
      <c r="F39" s="19"/>
      <c r="G39" s="18"/>
      <c r="H39" s="18"/>
      <c r="I39" s="47"/>
      <c r="J39" s="47"/>
      <c r="K39" s="47"/>
      <c r="L39" s="47"/>
      <c r="M39" s="47"/>
    </row>
    <row r="40" spans="2:13">
      <c r="B40" s="211"/>
      <c r="C40" s="211"/>
      <c r="D40" s="211"/>
      <c r="E40" s="211"/>
      <c r="F40" s="211"/>
      <c r="G40" s="212"/>
      <c r="H40" s="211"/>
      <c r="I40" s="66"/>
      <c r="J40" s="66"/>
      <c r="K40" s="66"/>
      <c r="L40" s="66"/>
      <c r="M40" s="66"/>
    </row>
    <row r="41" spans="2:13" ht="12.95">
      <c r="B41" s="84" t="s">
        <v>192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</row>
    <row r="42" spans="2:13" ht="12.95">
      <c r="B42" s="36" t="s">
        <v>189</v>
      </c>
      <c r="C42" s="36"/>
      <c r="D42" s="36"/>
      <c r="E42" s="36"/>
      <c r="F42" s="36"/>
      <c r="G42" s="27" t="s">
        <v>190</v>
      </c>
      <c r="H42" s="27"/>
      <c r="I42" s="26" t="s">
        <v>191</v>
      </c>
      <c r="J42" s="26"/>
      <c r="K42" s="26"/>
      <c r="L42" s="26"/>
      <c r="M42" s="26"/>
    </row>
    <row r="43" spans="2:13" ht="26.25" customHeight="1">
      <c r="B43" s="25"/>
      <c r="C43" s="25"/>
      <c r="D43" s="25"/>
      <c r="E43" s="25"/>
      <c r="F43" s="25"/>
      <c r="G43" s="24"/>
      <c r="H43" s="24"/>
      <c r="I43" s="34"/>
      <c r="J43" s="34"/>
      <c r="K43" s="34"/>
      <c r="L43" s="34"/>
      <c r="M43" s="34"/>
    </row>
    <row r="44" spans="2:13">
      <c r="B44" s="25"/>
      <c r="C44" s="25"/>
      <c r="D44" s="25"/>
      <c r="E44" s="25"/>
      <c r="F44" s="25"/>
      <c r="G44" s="22"/>
      <c r="H44" s="22"/>
      <c r="I44" s="21"/>
      <c r="J44" s="21"/>
      <c r="K44" s="21"/>
      <c r="L44" s="21"/>
      <c r="M44" s="21"/>
    </row>
    <row r="45" spans="2:13">
      <c r="B45" s="25"/>
      <c r="C45" s="25"/>
      <c r="D45" s="25"/>
      <c r="E45" s="25"/>
      <c r="F45" s="25"/>
      <c r="G45" s="20"/>
      <c r="H45" s="20"/>
      <c r="I45" s="21"/>
      <c r="J45" s="21"/>
      <c r="K45" s="21"/>
      <c r="L45" s="21"/>
      <c r="M45" s="21"/>
    </row>
    <row r="46" spans="2:13">
      <c r="B46" s="25"/>
      <c r="C46" s="25"/>
      <c r="D46" s="25"/>
      <c r="E46" s="25"/>
      <c r="F46" s="25"/>
      <c r="G46" s="20"/>
      <c r="H46" s="20"/>
      <c r="I46" s="21"/>
      <c r="J46" s="21"/>
      <c r="K46" s="21"/>
      <c r="L46" s="21"/>
      <c r="M46" s="21"/>
    </row>
    <row r="47" spans="2:13" ht="12.95">
      <c r="B47" s="19"/>
      <c r="C47" s="19"/>
      <c r="D47" s="19"/>
      <c r="E47" s="19"/>
      <c r="F47" s="19"/>
      <c r="G47" s="18"/>
      <c r="H47" s="18"/>
      <c r="I47" s="17"/>
      <c r="J47" s="17"/>
      <c r="K47" s="17"/>
      <c r="L47" s="17"/>
      <c r="M47" s="17"/>
    </row>
    <row r="49" spans="2:13">
      <c r="B49" s="84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</row>
    <row r="50" spans="2:13" ht="12.95">
      <c r="B50" s="84" t="s">
        <v>193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</row>
    <row r="51" spans="2:13" ht="12.95">
      <c r="B51" s="36" t="s">
        <v>194</v>
      </c>
      <c r="C51" s="36"/>
      <c r="D51" s="36"/>
      <c r="E51" s="36"/>
      <c r="F51" s="36"/>
      <c r="G51" s="27" t="s">
        <v>195</v>
      </c>
      <c r="H51" s="27"/>
      <c r="I51" s="26" t="s">
        <v>196</v>
      </c>
      <c r="J51" s="26"/>
      <c r="K51" s="26"/>
      <c r="L51" s="26"/>
      <c r="M51" s="26"/>
    </row>
    <row r="52" spans="2:13" ht="12.95">
      <c r="B52" s="16"/>
      <c r="C52" s="16"/>
      <c r="D52" s="16"/>
      <c r="E52" s="16"/>
      <c r="F52" s="16"/>
      <c r="G52" s="15"/>
      <c r="H52" s="15"/>
      <c r="I52" s="14"/>
      <c r="J52" s="14"/>
      <c r="K52" s="14"/>
      <c r="L52" s="14"/>
      <c r="M52" s="14"/>
    </row>
    <row r="53" spans="2:13" ht="12.95">
      <c r="B53" s="213"/>
      <c r="C53" s="213"/>
      <c r="D53" s="213"/>
      <c r="E53" s="213"/>
      <c r="F53" s="213"/>
      <c r="G53" s="214"/>
      <c r="H53" s="214"/>
      <c r="I53" s="215"/>
      <c r="J53" s="215"/>
      <c r="K53" s="215"/>
      <c r="L53" s="215"/>
      <c r="M53" s="215"/>
    </row>
    <row r="54" spans="2:13" ht="12.95">
      <c r="B54" s="36" t="s">
        <v>197</v>
      </c>
      <c r="C54" s="36"/>
      <c r="D54" s="36"/>
      <c r="E54" s="36"/>
      <c r="F54" s="36"/>
      <c r="G54" s="27" t="s">
        <v>195</v>
      </c>
      <c r="H54" s="27"/>
      <c r="I54" s="26" t="s">
        <v>196</v>
      </c>
      <c r="J54" s="26"/>
      <c r="K54" s="26"/>
      <c r="L54" s="26"/>
      <c r="M54" s="26"/>
    </row>
    <row r="55" spans="2:13">
      <c r="B55" s="216"/>
      <c r="C55" s="216"/>
      <c r="D55" s="216"/>
      <c r="E55" s="216"/>
      <c r="F55" s="216"/>
      <c r="G55" s="20"/>
      <c r="H55" s="20"/>
      <c r="I55" s="21"/>
      <c r="J55" s="21"/>
      <c r="K55" s="21"/>
      <c r="L55" s="21"/>
      <c r="M55" s="21"/>
    </row>
    <row r="56" spans="2:13" ht="12.95">
      <c r="B56" s="213"/>
      <c r="C56" s="213"/>
      <c r="D56" s="213"/>
      <c r="E56" s="213"/>
      <c r="F56" s="213"/>
      <c r="G56" s="18"/>
      <c r="H56" s="18"/>
      <c r="I56" s="17"/>
      <c r="J56" s="17"/>
      <c r="K56" s="17"/>
      <c r="L56" s="17"/>
      <c r="M56" s="17"/>
    </row>
    <row r="57" spans="2:13" ht="12.95">
      <c r="B57" s="36" t="s">
        <v>198</v>
      </c>
      <c r="C57" s="36"/>
      <c r="D57" s="36"/>
      <c r="E57" s="36"/>
      <c r="F57" s="36"/>
      <c r="G57" s="27" t="s">
        <v>195</v>
      </c>
      <c r="H57" s="27"/>
      <c r="I57" s="26" t="s">
        <v>196</v>
      </c>
      <c r="J57" s="26"/>
      <c r="K57" s="26"/>
      <c r="L57" s="26"/>
      <c r="M57" s="26"/>
    </row>
    <row r="58" spans="2:13">
      <c r="B58" s="216"/>
      <c r="C58" s="216"/>
      <c r="D58" s="216"/>
      <c r="E58" s="216"/>
      <c r="F58" s="216"/>
      <c r="G58" s="20"/>
      <c r="H58" s="20"/>
      <c r="I58" s="21"/>
      <c r="J58" s="21"/>
      <c r="K58" s="21"/>
      <c r="L58" s="21"/>
      <c r="M58" s="21"/>
    </row>
    <row r="59" spans="2:13" ht="12.95">
      <c r="B59" s="213"/>
      <c r="C59" s="213"/>
      <c r="D59" s="213"/>
      <c r="E59" s="213"/>
      <c r="F59" s="213"/>
      <c r="G59" s="18"/>
      <c r="H59" s="18"/>
      <c r="I59" s="17"/>
      <c r="J59" s="17"/>
      <c r="K59" s="17"/>
      <c r="L59" s="17"/>
      <c r="M59" s="17"/>
    </row>
    <row r="60" spans="2:13" ht="12.95">
      <c r="B60" s="36" t="s">
        <v>199</v>
      </c>
      <c r="C60" s="36"/>
      <c r="D60" s="36"/>
      <c r="E60" s="36"/>
      <c r="F60" s="36"/>
      <c r="G60" s="27" t="s">
        <v>195</v>
      </c>
      <c r="H60" s="27"/>
      <c r="I60" s="26" t="s">
        <v>196</v>
      </c>
      <c r="J60" s="26"/>
      <c r="K60" s="26"/>
      <c r="L60" s="26"/>
      <c r="M60" s="26"/>
    </row>
    <row r="61" spans="2:13">
      <c r="B61" s="216"/>
      <c r="C61" s="216"/>
      <c r="D61" s="216"/>
      <c r="E61" s="216"/>
      <c r="F61" s="216"/>
      <c r="G61" s="20"/>
      <c r="H61" s="20"/>
      <c r="I61" s="21"/>
      <c r="J61" s="21"/>
      <c r="K61" s="21"/>
      <c r="L61" s="21"/>
      <c r="M61" s="21"/>
    </row>
    <row r="62" spans="2:13" ht="12.95">
      <c r="B62" s="213"/>
      <c r="C62" s="213"/>
      <c r="D62" s="213"/>
      <c r="E62" s="213"/>
      <c r="F62" s="213"/>
      <c r="G62" s="18"/>
      <c r="H62" s="18"/>
      <c r="I62" s="17"/>
      <c r="J62" s="17"/>
      <c r="K62" s="17"/>
      <c r="L62" s="17"/>
      <c r="M62" s="17"/>
    </row>
    <row r="63" spans="2:13" ht="12.95">
      <c r="B63" s="36" t="s">
        <v>200</v>
      </c>
      <c r="C63" s="36"/>
      <c r="D63" s="36"/>
      <c r="E63" s="36"/>
      <c r="F63" s="36"/>
      <c r="G63" s="27" t="s">
        <v>195</v>
      </c>
      <c r="H63" s="27"/>
      <c r="I63" s="26" t="s">
        <v>196</v>
      </c>
      <c r="J63" s="26"/>
      <c r="K63" s="26"/>
      <c r="L63" s="26"/>
      <c r="M63" s="26"/>
    </row>
    <row r="64" spans="2:13">
      <c r="B64" s="216"/>
      <c r="C64" s="216"/>
      <c r="D64" s="216"/>
      <c r="E64" s="216"/>
      <c r="F64" s="216"/>
      <c r="G64" s="20"/>
      <c r="H64" s="20"/>
      <c r="I64" s="21"/>
      <c r="J64" s="21"/>
      <c r="K64" s="21"/>
      <c r="L64" s="21"/>
      <c r="M64" s="21"/>
    </row>
    <row r="65" spans="2:13" ht="12.95">
      <c r="B65" s="213"/>
      <c r="C65" s="213"/>
      <c r="D65" s="213"/>
      <c r="E65" s="213"/>
      <c r="F65" s="213"/>
      <c r="G65" s="18"/>
      <c r="H65" s="18"/>
      <c r="I65" s="17"/>
      <c r="J65" s="17"/>
      <c r="K65" s="17"/>
      <c r="L65" s="17"/>
      <c r="M65" s="17"/>
    </row>
    <row r="66" spans="2:13" ht="12.95">
      <c r="B66" s="36" t="s">
        <v>201</v>
      </c>
      <c r="C66" s="36"/>
      <c r="D66" s="36"/>
      <c r="E66" s="36"/>
      <c r="F66" s="36"/>
      <c r="G66" s="27" t="s">
        <v>195</v>
      </c>
      <c r="H66" s="27"/>
      <c r="I66" s="26" t="s">
        <v>196</v>
      </c>
      <c r="J66" s="26"/>
      <c r="K66" s="26"/>
      <c r="L66" s="26"/>
      <c r="M66" s="26"/>
    </row>
    <row r="67" spans="2:13">
      <c r="B67" s="216"/>
      <c r="C67" s="216"/>
      <c r="D67" s="216"/>
      <c r="E67" s="216"/>
      <c r="F67" s="216"/>
      <c r="G67" s="20"/>
      <c r="H67" s="20"/>
      <c r="I67" s="21"/>
      <c r="J67" s="21"/>
      <c r="K67" s="21"/>
      <c r="L67" s="21"/>
      <c r="M67" s="21"/>
    </row>
    <row r="68" spans="2:13" ht="12.95">
      <c r="B68" s="213"/>
      <c r="C68" s="213"/>
      <c r="D68" s="213"/>
      <c r="E68" s="213"/>
      <c r="F68" s="213"/>
      <c r="G68" s="18"/>
      <c r="H68" s="18"/>
      <c r="I68" s="17"/>
      <c r="J68" s="17"/>
      <c r="K68" s="17"/>
      <c r="L68" s="17"/>
      <c r="M68" s="17"/>
    </row>
    <row r="69" spans="2:13" ht="12.95">
      <c r="B69" s="36" t="s">
        <v>202</v>
      </c>
      <c r="C69" s="36"/>
      <c r="D69" s="36"/>
      <c r="E69" s="36"/>
      <c r="F69" s="36"/>
      <c r="G69" s="27" t="s">
        <v>195</v>
      </c>
      <c r="H69" s="27"/>
      <c r="I69" s="26" t="s">
        <v>196</v>
      </c>
      <c r="J69" s="26"/>
      <c r="K69" s="26"/>
      <c r="L69" s="26"/>
      <c r="M69" s="26"/>
    </row>
    <row r="70" spans="2:13">
      <c r="B70" s="216"/>
      <c r="C70" s="216"/>
      <c r="D70" s="216"/>
      <c r="E70" s="216"/>
      <c r="F70" s="216"/>
      <c r="G70" s="20"/>
      <c r="H70" s="20"/>
      <c r="I70" s="21"/>
      <c r="J70" s="21"/>
      <c r="K70" s="21"/>
      <c r="L70" s="21"/>
      <c r="M70" s="21"/>
    </row>
    <row r="71" spans="2:13" ht="12.95">
      <c r="B71" s="213"/>
      <c r="C71" s="213"/>
      <c r="D71" s="213"/>
      <c r="E71" s="213"/>
      <c r="F71" s="213"/>
      <c r="G71" s="18"/>
      <c r="H71" s="18"/>
      <c r="I71" s="17"/>
      <c r="J71" s="17"/>
      <c r="K71" s="17"/>
      <c r="L71" s="17"/>
      <c r="M71" s="17"/>
    </row>
    <row r="72" spans="2:13" ht="12.95">
      <c r="B72" s="36" t="s">
        <v>203</v>
      </c>
      <c r="C72" s="36"/>
      <c r="D72" s="36"/>
      <c r="E72" s="36"/>
      <c r="F72" s="36"/>
      <c r="G72" s="27" t="s">
        <v>195</v>
      </c>
      <c r="H72" s="27"/>
      <c r="I72" s="26" t="s">
        <v>196</v>
      </c>
      <c r="J72" s="26"/>
      <c r="K72" s="26"/>
      <c r="L72" s="26"/>
      <c r="M72" s="26"/>
    </row>
    <row r="73" spans="2:13">
      <c r="B73" s="216"/>
      <c r="C73" s="216"/>
      <c r="D73" s="216"/>
      <c r="E73" s="216"/>
      <c r="F73" s="216"/>
      <c r="G73" s="20"/>
      <c r="H73" s="20"/>
      <c r="I73" s="21"/>
      <c r="J73" s="21"/>
      <c r="K73" s="21"/>
      <c r="L73" s="21"/>
      <c r="M73" s="21"/>
    </row>
    <row r="74" spans="2:13" ht="12.95">
      <c r="B74" s="213"/>
      <c r="C74" s="213"/>
      <c r="D74" s="213"/>
      <c r="E74" s="213"/>
      <c r="F74" s="213"/>
      <c r="G74" s="18"/>
      <c r="H74" s="18"/>
      <c r="I74" s="17"/>
      <c r="J74" s="17"/>
      <c r="K74" s="17"/>
      <c r="L74" s="17"/>
      <c r="M74" s="17"/>
    </row>
    <row r="75" spans="2:13" ht="12.95">
      <c r="B75" s="36" t="s">
        <v>204</v>
      </c>
      <c r="C75" s="36"/>
      <c r="D75" s="36"/>
      <c r="E75" s="36"/>
      <c r="F75" s="36"/>
      <c r="G75" s="27" t="s">
        <v>195</v>
      </c>
      <c r="H75" s="27"/>
      <c r="I75" s="26" t="s">
        <v>196</v>
      </c>
      <c r="J75" s="26"/>
      <c r="K75" s="26"/>
      <c r="L75" s="26"/>
      <c r="M75" s="26"/>
    </row>
    <row r="76" spans="2:13">
      <c r="B76" s="216"/>
      <c r="C76" s="216"/>
      <c r="D76" s="216"/>
      <c r="E76" s="216"/>
      <c r="F76" s="216"/>
      <c r="G76" s="20"/>
      <c r="H76" s="20"/>
      <c r="I76" s="21"/>
      <c r="J76" s="21"/>
      <c r="K76" s="21"/>
      <c r="L76" s="21"/>
      <c r="M76" s="21"/>
    </row>
    <row r="77" spans="2:13" ht="12.95">
      <c r="B77" s="213"/>
      <c r="C77" s="213"/>
      <c r="D77" s="213"/>
      <c r="E77" s="213"/>
      <c r="F77" s="213"/>
      <c r="G77" s="18"/>
      <c r="H77" s="18"/>
      <c r="I77" s="17"/>
      <c r="J77" s="17"/>
      <c r="K77" s="17"/>
      <c r="L77" s="17"/>
      <c r="M77" s="17"/>
    </row>
  </sheetData>
  <mergeCells count="153">
    <mergeCell ref="B76:F76"/>
    <mergeCell ref="G76:H76"/>
    <mergeCell ref="I76:M76"/>
    <mergeCell ref="B77:F77"/>
    <mergeCell ref="G77:H77"/>
    <mergeCell ref="I77:M77"/>
    <mergeCell ref="B73:F73"/>
    <mergeCell ref="G73:H73"/>
    <mergeCell ref="I73:M73"/>
    <mergeCell ref="B74:F74"/>
    <mergeCell ref="G74:H74"/>
    <mergeCell ref="I74:M74"/>
    <mergeCell ref="B75:F75"/>
    <mergeCell ref="G75:H75"/>
    <mergeCell ref="I75:M75"/>
    <mergeCell ref="B70:F70"/>
    <mergeCell ref="G70:H70"/>
    <mergeCell ref="I70:M70"/>
    <mergeCell ref="B71:F71"/>
    <mergeCell ref="G71:H71"/>
    <mergeCell ref="I71:M71"/>
    <mergeCell ref="B72:F72"/>
    <mergeCell ref="G72:H72"/>
    <mergeCell ref="I72:M72"/>
    <mergeCell ref="B67:F67"/>
    <mergeCell ref="G67:H67"/>
    <mergeCell ref="I67:M67"/>
    <mergeCell ref="B68:F68"/>
    <mergeCell ref="G68:H68"/>
    <mergeCell ref="I68:M68"/>
    <mergeCell ref="B69:F69"/>
    <mergeCell ref="G69:H69"/>
    <mergeCell ref="I69:M69"/>
    <mergeCell ref="B64:F64"/>
    <mergeCell ref="G64:H64"/>
    <mergeCell ref="I64:M64"/>
    <mergeCell ref="B65:F65"/>
    <mergeCell ref="G65:H65"/>
    <mergeCell ref="I65:M65"/>
    <mergeCell ref="B66:F66"/>
    <mergeCell ref="G66:H66"/>
    <mergeCell ref="I66:M66"/>
    <mergeCell ref="B61:F61"/>
    <mergeCell ref="G61:H61"/>
    <mergeCell ref="I61:M61"/>
    <mergeCell ref="B62:F62"/>
    <mergeCell ref="G62:H62"/>
    <mergeCell ref="I62:M62"/>
    <mergeCell ref="B63:F63"/>
    <mergeCell ref="G63:H63"/>
    <mergeCell ref="I63:M63"/>
    <mergeCell ref="B58:F58"/>
    <mergeCell ref="G58:H58"/>
    <mergeCell ref="I58:M58"/>
    <mergeCell ref="B59:F59"/>
    <mergeCell ref="G59:H59"/>
    <mergeCell ref="I59:M59"/>
    <mergeCell ref="B60:F60"/>
    <mergeCell ref="G60:H60"/>
    <mergeCell ref="I60:M60"/>
    <mergeCell ref="B55:F55"/>
    <mergeCell ref="G55:H55"/>
    <mergeCell ref="I55:M55"/>
    <mergeCell ref="B56:F56"/>
    <mergeCell ref="G56:H56"/>
    <mergeCell ref="I56:M56"/>
    <mergeCell ref="B57:F57"/>
    <mergeCell ref="G57:H57"/>
    <mergeCell ref="I57:M57"/>
    <mergeCell ref="B52:F52"/>
    <mergeCell ref="G52:H52"/>
    <mergeCell ref="I52:M52"/>
    <mergeCell ref="B53:F53"/>
    <mergeCell ref="G53:H53"/>
    <mergeCell ref="I53:M53"/>
    <mergeCell ref="B54:F54"/>
    <mergeCell ref="G54:H54"/>
    <mergeCell ref="I54:M54"/>
    <mergeCell ref="B46:F46"/>
    <mergeCell ref="G46:H46"/>
    <mergeCell ref="I46:M46"/>
    <mergeCell ref="B47:F47"/>
    <mergeCell ref="G47:H47"/>
    <mergeCell ref="I47:M47"/>
    <mergeCell ref="B51:F51"/>
    <mergeCell ref="G51:H51"/>
    <mergeCell ref="I51:M51"/>
    <mergeCell ref="B43:F43"/>
    <mergeCell ref="G43:H43"/>
    <mergeCell ref="I43:M43"/>
    <mergeCell ref="B44:F44"/>
    <mergeCell ref="G44:H44"/>
    <mergeCell ref="I44:M44"/>
    <mergeCell ref="B45:F45"/>
    <mergeCell ref="G45:H45"/>
    <mergeCell ref="I45:M45"/>
    <mergeCell ref="B38:F38"/>
    <mergeCell ref="G38:H38"/>
    <mergeCell ref="I38:M38"/>
    <mergeCell ref="B39:F39"/>
    <mergeCell ref="G39:H39"/>
    <mergeCell ref="I39:M39"/>
    <mergeCell ref="B42:F42"/>
    <mergeCell ref="G42:H42"/>
    <mergeCell ref="I42:M42"/>
    <mergeCell ref="B35:F35"/>
    <mergeCell ref="G35:H35"/>
    <mergeCell ref="I35:M35"/>
    <mergeCell ref="B36:F36"/>
    <mergeCell ref="G36:H36"/>
    <mergeCell ref="I36:M36"/>
    <mergeCell ref="B37:F37"/>
    <mergeCell ref="G37:H37"/>
    <mergeCell ref="I37:M37"/>
    <mergeCell ref="B32:F32"/>
    <mergeCell ref="G32:H32"/>
    <mergeCell ref="I32:M32"/>
    <mergeCell ref="B33:F33"/>
    <mergeCell ref="G33:H33"/>
    <mergeCell ref="I33:M33"/>
    <mergeCell ref="B34:F34"/>
    <mergeCell ref="G34:H34"/>
    <mergeCell ref="I34:M34"/>
    <mergeCell ref="B24:F24"/>
    <mergeCell ref="G24:K24"/>
    <mergeCell ref="B25:F25"/>
    <mergeCell ref="G25:K25"/>
    <mergeCell ref="B26:F26"/>
    <mergeCell ref="G26:K26"/>
    <mergeCell ref="B27:F27"/>
    <mergeCell ref="G27:K27"/>
    <mergeCell ref="B28:F28"/>
    <mergeCell ref="G28:K28"/>
    <mergeCell ref="C13:G13"/>
    <mergeCell ref="H13:L13"/>
    <mergeCell ref="B17:F17"/>
    <mergeCell ref="G17:K17"/>
    <mergeCell ref="B18:F18"/>
    <mergeCell ref="G18:K18"/>
    <mergeCell ref="B19:F19"/>
    <mergeCell ref="G19:K19"/>
    <mergeCell ref="B23:F23"/>
    <mergeCell ref="G23:K23"/>
    <mergeCell ref="C8:G8"/>
    <mergeCell ref="H8:L8"/>
    <mergeCell ref="C9:G9"/>
    <mergeCell ref="H9:L9"/>
    <mergeCell ref="C10:G10"/>
    <mergeCell ref="H10:L10"/>
    <mergeCell ref="C11:G11"/>
    <mergeCell ref="H11:L11"/>
    <mergeCell ref="C12:G12"/>
    <mergeCell ref="H12:L12"/>
  </mergeCells>
  <pageMargins left="0.75" right="0.75" top="1" bottom="1" header="0.51180555555555496" footer="0.51180555555555496"/>
  <pageSetup paperSize="9" firstPageNumber="0" orientation="portrait" usePrinterDefaults="0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GridPP quareterly report</dc:title>
  <dc:subject/>
  <dc:creator>Jeremy Coles / Tier-2 Coordinators</dc:creator>
  <cp:keywords>Quarterly report</cp:keywords>
  <dc:description/>
  <cp:lastModifiedBy>Rand, Duncan T</cp:lastModifiedBy>
  <cp:revision>9</cp:revision>
  <dcterms:created xsi:type="dcterms:W3CDTF">2006-07-17T09:56:01Z</dcterms:created>
  <dcterms:modified xsi:type="dcterms:W3CDTF">2016-10-24T13:11:14Z</dcterms:modified>
  <cp:category/>
  <cp:contentStatus/>
</cp:coreProperties>
</file>