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540" windowWidth="24195" windowHeight="14070" tabRatio="475" activeTab="2"/>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Metrics!$A$1:$AB$26</definedName>
    <definedName name="_xlnm.Print_Area" localSheetId="4">Narrative!$B$1:$M$59</definedName>
    <definedName name="_xlnm.Print_Area" localSheetId="1">Resources!$A$1:$T$47</definedName>
    <definedName name="_xlnm.Print_Area" localSheetId="2">VOs!$A$1:$AV$41</definedName>
  </definedNames>
  <calcPr calcId="145621"/>
</workbook>
</file>

<file path=xl/calcChain.xml><?xml version="1.0" encoding="utf-8"?>
<calcChain xmlns="http://schemas.openxmlformats.org/spreadsheetml/2006/main">
  <c r="S12" i="7" l="1"/>
  <c r="S13" i="7"/>
  <c r="S14" i="7"/>
  <c r="M12" i="7"/>
  <c r="O12" i="7"/>
  <c r="M13" i="7"/>
  <c r="O13" i="7"/>
  <c r="M14" i="7"/>
  <c r="O14" i="7"/>
  <c r="AU33" i="8"/>
  <c r="C38" i="7"/>
  <c r="D36" i="8"/>
  <c r="E36" i="8"/>
  <c r="F36" i="8"/>
  <c r="G36" i="8"/>
  <c r="H36"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AJ36" i="8"/>
  <c r="AK36" i="8"/>
  <c r="AL36" i="8"/>
  <c r="AM36" i="8"/>
  <c r="AN36" i="8"/>
  <c r="AO36" i="8"/>
  <c r="AP36" i="8"/>
  <c r="AQ36" i="8"/>
  <c r="AR36" i="8"/>
  <c r="AS36" i="8"/>
  <c r="AT36" i="8"/>
  <c r="C36" i="8"/>
  <c r="Z20" i="8"/>
  <c r="U20" i="8"/>
  <c r="Y20" i="8"/>
  <c r="J24" i="7"/>
  <c r="M15" i="7"/>
  <c r="M16" i="7"/>
  <c r="J28" i="7"/>
  <c r="M17" i="7"/>
  <c r="J29" i="7"/>
  <c r="M18" i="7"/>
  <c r="AU34" i="8"/>
  <c r="AW34" i="8"/>
  <c r="J25" i="7"/>
  <c r="J26" i="7"/>
  <c r="J27" i="7"/>
  <c r="J30" i="7"/>
  <c r="F44" i="7"/>
  <c r="K19" i="7"/>
  <c r="L19" i="7"/>
  <c r="J19" i="7"/>
  <c r="D45" i="7"/>
  <c r="E45" i="7"/>
  <c r="C45" i="7"/>
  <c r="C44" i="7"/>
  <c r="AA14" i="5"/>
  <c r="AA13" i="5"/>
  <c r="L30" i="7"/>
  <c r="M30" i="7"/>
  <c r="G30" i="7"/>
  <c r="X11" i="5"/>
  <c r="F30" i="7"/>
  <c r="X12" i="5"/>
  <c r="O18" i="7"/>
  <c r="AD20" i="8"/>
  <c r="AU17" i="8"/>
  <c r="C39" i="7"/>
  <c r="A44" i="7"/>
  <c r="A30" i="7"/>
  <c r="B17" i="8"/>
  <c r="B34" i="8"/>
  <c r="AF20" i="8"/>
  <c r="AM20" i="8"/>
  <c r="AU29" i="8"/>
  <c r="AW29" i="8"/>
  <c r="AU30" i="8"/>
  <c r="AW30" i="8"/>
  <c r="AU32" i="8"/>
  <c r="AW32" i="8" s="1"/>
  <c r="AW33" i="8"/>
  <c r="AU28" i="8"/>
  <c r="AW28" i="8"/>
  <c r="L31" i="7"/>
  <c r="W20" i="8"/>
  <c r="AU11" i="8"/>
  <c r="AU12" i="8"/>
  <c r="AU13" i="8"/>
  <c r="AU14" i="8"/>
  <c r="AU15" i="8"/>
  <c r="AU16" i="8"/>
  <c r="AT18" i="8"/>
  <c r="AU18" i="8"/>
  <c r="AT19" i="8"/>
  <c r="AU19" i="8"/>
  <c r="AU20" i="8"/>
  <c r="C40" i="7"/>
  <c r="C41" i="7"/>
  <c r="C42" i="7"/>
  <c r="C43" i="7"/>
  <c r="D9" i="5"/>
  <c r="G9" i="5"/>
  <c r="J9" i="5"/>
  <c r="M9" i="5"/>
  <c r="P9" i="5"/>
  <c r="M24" i="7"/>
  <c r="O24" i="7"/>
  <c r="F16" i="5"/>
  <c r="F24" i="7"/>
  <c r="F12" i="5"/>
  <c r="G24" i="7"/>
  <c r="F11" i="5"/>
  <c r="A24" i="7"/>
  <c r="B31" i="7"/>
  <c r="H28" i="7"/>
  <c r="C31" i="7"/>
  <c r="I28" i="7"/>
  <c r="A25" i="7"/>
  <c r="L25" i="7"/>
  <c r="M25" i="7"/>
  <c r="O25" i="7"/>
  <c r="I16" i="5"/>
  <c r="S15" i="7"/>
  <c r="L27" i="7"/>
  <c r="M27" i="7"/>
  <c r="O27" i="7"/>
  <c r="O16" i="5"/>
  <c r="S16" i="7"/>
  <c r="L28" i="7"/>
  <c r="M28" i="7"/>
  <c r="O28" i="7"/>
  <c r="R16" i="5"/>
  <c r="S17" i="7"/>
  <c r="S18" i="7"/>
  <c r="L29" i="7"/>
  <c r="M29" i="7"/>
  <c r="D31" i="7"/>
  <c r="F26" i="7"/>
  <c r="F27" i="7"/>
  <c r="O12" i="5"/>
  <c r="F28" i="7"/>
  <c r="F29" i="7"/>
  <c r="U12" i="5"/>
  <c r="F25" i="7"/>
  <c r="I12" i="5"/>
  <c r="F39" i="7"/>
  <c r="F40" i="7"/>
  <c r="F41" i="7"/>
  <c r="F42" i="7"/>
  <c r="F43" i="7"/>
  <c r="F38" i="7"/>
  <c r="A39" i="7"/>
  <c r="A40" i="7"/>
  <c r="A41" i="7"/>
  <c r="A42" i="7"/>
  <c r="A43" i="7"/>
  <c r="A38" i="7"/>
  <c r="E31" i="7"/>
  <c r="I12" i="7"/>
  <c r="I13" i="7"/>
  <c r="I14" i="7"/>
  <c r="I15" i="7"/>
  <c r="I16" i="7"/>
  <c r="I17" i="7"/>
  <c r="O15" i="7"/>
  <c r="O16" i="7"/>
  <c r="O17" i="7"/>
  <c r="R19" i="7"/>
  <c r="Q19" i="7"/>
  <c r="P19" i="7"/>
  <c r="L12" i="5"/>
  <c r="R12" i="5"/>
  <c r="Q11" i="7"/>
  <c r="R11" i="7"/>
  <c r="P11" i="7"/>
  <c r="C3" i="4"/>
  <c r="C4" i="4"/>
  <c r="C5" i="4"/>
  <c r="B9" i="4"/>
  <c r="B10" i="4"/>
  <c r="B11" i="4"/>
  <c r="B12" i="4"/>
  <c r="B13" i="4"/>
  <c r="B14" i="4"/>
  <c r="C3" i="3"/>
  <c r="C4" i="3"/>
  <c r="C5" i="3"/>
  <c r="B13" i="3"/>
  <c r="B16" i="3"/>
  <c r="B18" i="3"/>
  <c r="B20" i="3"/>
  <c r="B23" i="3"/>
  <c r="D29" i="3"/>
  <c r="E29" i="3"/>
  <c r="F29" i="3"/>
  <c r="G29" i="3"/>
  <c r="H29" i="3"/>
  <c r="I29" i="3"/>
  <c r="C3" i="8"/>
  <c r="C4" i="8"/>
  <c r="C5" i="8"/>
  <c r="B11" i="8"/>
  <c r="B28" i="8"/>
  <c r="B12" i="8"/>
  <c r="B29" i="8"/>
  <c r="B13" i="8"/>
  <c r="B30" i="8"/>
  <c r="B14" i="8"/>
  <c r="B31" i="8"/>
  <c r="B15" i="8"/>
  <c r="B32" i="8"/>
  <c r="B16" i="8"/>
  <c r="B33" i="8"/>
  <c r="C20" i="8"/>
  <c r="D20" i="8"/>
  <c r="E20" i="8"/>
  <c r="F20" i="8"/>
  <c r="G20" i="8"/>
  <c r="H20" i="8"/>
  <c r="I20" i="8"/>
  <c r="J20" i="8"/>
  <c r="K20" i="8"/>
  <c r="L20" i="8"/>
  <c r="M20" i="8"/>
  <c r="N20" i="8"/>
  <c r="O20" i="8"/>
  <c r="P20" i="8"/>
  <c r="Q20" i="8"/>
  <c r="R20" i="8"/>
  <c r="S20" i="8"/>
  <c r="T20" i="8"/>
  <c r="V20" i="8"/>
  <c r="X20" i="8"/>
  <c r="AA20" i="8"/>
  <c r="AB20" i="8"/>
  <c r="AC20" i="8"/>
  <c r="AE20" i="8"/>
  <c r="AG20" i="8"/>
  <c r="AH20" i="8"/>
  <c r="AI20" i="8"/>
  <c r="AJ20" i="8"/>
  <c r="AK20" i="8"/>
  <c r="AL20" i="8"/>
  <c r="AN20" i="8"/>
  <c r="AO20" i="8"/>
  <c r="AP20" i="8"/>
  <c r="AQ20" i="8"/>
  <c r="AR20" i="8"/>
  <c r="AS20" i="8"/>
  <c r="AT20" i="8"/>
  <c r="B3" i="7"/>
  <c r="B4" i="7"/>
  <c r="B5" i="7"/>
  <c r="G25" i="7"/>
  <c r="I11" i="5"/>
  <c r="A26" i="7"/>
  <c r="G26" i="7"/>
  <c r="L11" i="5"/>
  <c r="A27" i="7"/>
  <c r="G27" i="7"/>
  <c r="O11" i="5"/>
  <c r="A28" i="7"/>
  <c r="G28" i="7"/>
  <c r="R11" i="5"/>
  <c r="A29" i="7"/>
  <c r="G29" i="7"/>
  <c r="U11" i="5"/>
  <c r="S9" i="5"/>
  <c r="L26" i="7"/>
  <c r="M26" i="7"/>
  <c r="O26" i="7"/>
  <c r="L16" i="5"/>
  <c r="M19" i="7"/>
  <c r="N30" i="7"/>
  <c r="X17" i="5"/>
  <c r="H30" i="7"/>
  <c r="H29" i="7"/>
  <c r="F31" i="7"/>
  <c r="AA12" i="5"/>
  <c r="M31" i="7"/>
  <c r="N27" i="7"/>
  <c r="O17" i="5"/>
  <c r="S19" i="7"/>
  <c r="O31" i="7"/>
  <c r="AA16" i="5"/>
  <c r="O30" i="7"/>
  <c r="X16" i="5"/>
  <c r="N26" i="7"/>
  <c r="L17" i="5"/>
  <c r="N25" i="7"/>
  <c r="I17" i="5"/>
  <c r="H31" i="7"/>
  <c r="H24" i="7"/>
  <c r="H25" i="7"/>
  <c r="H27" i="7"/>
  <c r="H26" i="7"/>
  <c r="I30" i="7"/>
  <c r="G31" i="7"/>
  <c r="AA11" i="5"/>
  <c r="I29" i="7"/>
  <c r="O29" i="7"/>
  <c r="U16" i="5"/>
  <c r="AW31" i="8"/>
  <c r="I26" i="7"/>
  <c r="I25" i="7"/>
  <c r="I24" i="7"/>
  <c r="I31" i="7"/>
  <c r="I27" i="7"/>
  <c r="N24" i="7"/>
  <c r="F17" i="5"/>
  <c r="J31" i="7"/>
  <c r="K24" i="7"/>
  <c r="N29" i="7"/>
  <c r="U17" i="5"/>
  <c r="K29" i="7"/>
  <c r="N28" i="7"/>
  <c r="R17" i="5"/>
  <c r="K28" i="7"/>
  <c r="N31" i="7"/>
  <c r="AA17" i="5"/>
  <c r="K27" i="7"/>
  <c r="K25" i="7"/>
  <c r="K26" i="7"/>
  <c r="K31" i="7"/>
  <c r="K30" i="7"/>
  <c r="AU36" i="8" l="1"/>
  <c r="AV32" i="8" s="1"/>
  <c r="AV36" i="8" l="1"/>
  <c r="AV29" i="8"/>
  <c r="AV31" i="8"/>
  <c r="AW36" i="8"/>
  <c r="AV33" i="8"/>
  <c r="AV30" i="8"/>
  <c r="AV28" i="8"/>
  <c r="AV34" i="8"/>
</calcChain>
</file>

<file path=xl/comments1.xml><?xml version="1.0" encoding="utf-8"?>
<comments xmlns="http://schemas.openxmlformats.org/spreadsheetml/2006/main">
  <authors>
    <author>Windows User</author>
    <author>gronbech</author>
    <author>hill</author>
  </authors>
  <commentList>
    <comment ref="F15" authorId="0">
      <text>
        <r>
          <rPr>
            <b/>
            <sz val="9"/>
            <color indexed="81"/>
            <rFont val="Tahoma"/>
            <family val="2"/>
          </rPr>
          <t>Windows User:</t>
        </r>
        <r>
          <rPr>
            <sz val="9"/>
            <color indexed="81"/>
            <rFont val="Tahoma"/>
            <family val="2"/>
          </rPr>
          <t xml:space="preserve">
Active Passive
</t>
        </r>
      </text>
    </comment>
    <comment ref="F17" authorId="1">
      <text>
        <r>
          <rPr>
            <b/>
            <sz val="9"/>
            <color indexed="81"/>
            <rFont val="Tahoma"/>
            <family val="2"/>
          </rPr>
          <t>gronbech:</t>
        </r>
        <r>
          <rPr>
            <sz val="9"/>
            <color indexed="81"/>
            <rFont val="Tahoma"/>
            <family val="2"/>
          </rPr>
          <t xml:space="preserve">
HPC capped at 5Gbit/s</t>
        </r>
      </text>
    </comment>
    <comment ref="B27" authorId="2">
      <text>
        <r>
          <rPr>
            <b/>
            <sz val="9"/>
            <color indexed="81"/>
            <rFont val="Tahoma"/>
            <family val="2"/>
          </rPr>
          <t>hill:</t>
        </r>
        <r>
          <rPr>
            <sz val="9"/>
            <color indexed="81"/>
            <rFont val="Tahoma"/>
            <family val="2"/>
          </rPr>
          <t xml:space="preserve">
2283 extra HS06 waiting to be installed. Some of existing CPU will be turned off.</t>
        </r>
      </text>
    </comment>
    <comment ref="C27" authorId="2">
      <text>
        <r>
          <rPr>
            <b/>
            <sz val="9"/>
            <color indexed="81"/>
            <rFont val="Tahoma"/>
            <family val="2"/>
          </rPr>
          <t>hill:</t>
        </r>
        <r>
          <rPr>
            <sz val="9"/>
            <color indexed="81"/>
            <rFont val="Tahoma"/>
            <family val="2"/>
          </rPr>
          <t xml:space="preserve">
20TB old storage decommissioned.</t>
        </r>
      </text>
    </comment>
    <comment ref="D41" authorId="1">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<sst xmlns="http://schemas.openxmlformats.org/spreadsheetml/2006/main" count="422" uniqueCount="263">
  <si>
    <t>Month 1</t>
  </si>
  <si>
    <t>GridPP Funded</t>
  </si>
  <si>
    <t>Unfunded</t>
  </si>
  <si>
    <t>Month 2</t>
  </si>
  <si>
    <t>Month 3</t>
  </si>
  <si>
    <t>Name</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</si>
  <si>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</si>
  <si>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</si>
  <si>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</si>
  <si>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</si>
  <si>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</si>
  <si>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</si>
  <si>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</si>
  <si>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</si>
  <si>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</si>
  <si>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</si>
  <si>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</si>
  <si>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</si>
  <si>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</si>
  <si>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</si>
  <si>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</si>
  <si>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</si>
  <si>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Metric no.</t>
  </si>
  <si>
    <t>Description</t>
  </si>
  <si>
    <t>Area</t>
  </si>
  <si>
    <t>Reported by</t>
  </si>
  <si>
    <t>Target</t>
  </si>
  <si>
    <t>OK</t>
  </si>
  <si>
    <t>Not OK</t>
  </si>
  <si>
    <t>Suspended</t>
  </si>
  <si>
    <t>Insitute or area specific risks</t>
  </si>
  <si>
    <t>Not yet able to be measured</t>
  </si>
  <si>
    <t>Effort (FTE)</t>
  </si>
  <si>
    <t>GridPP Tier-2 Quarterly Report</t>
  </si>
  <si>
    <t>Tier-2</t>
  </si>
  <si>
    <t>Overall</t>
  </si>
  <si>
    <t>Current Site Status Data</t>
  </si>
  <si>
    <t>Service Nodes</t>
  </si>
  <si>
    <t>Worker Nodes</t>
  </si>
  <si>
    <t>Local Network Connectivity</t>
  </si>
  <si>
    <t>Site Connectivity</t>
  </si>
  <si>
    <t>SRM</t>
  </si>
  <si>
    <t>Current Resources Available</t>
  </si>
  <si>
    <t>Storage (TB)</t>
  </si>
  <si>
    <t>Supported VOs</t>
  </si>
  <si>
    <t>alice</t>
  </si>
  <si>
    <t>atlas</t>
  </si>
  <si>
    <t>babar</t>
  </si>
  <si>
    <t>biomed</t>
  </si>
  <si>
    <t>cdf</t>
  </si>
  <si>
    <t>cedar</t>
  </si>
  <si>
    <t>cms</t>
  </si>
  <si>
    <t>dteam</t>
  </si>
  <si>
    <t>dzero</t>
  </si>
  <si>
    <t>esr</t>
  </si>
  <si>
    <t>fusion</t>
  </si>
  <si>
    <t>geant4</t>
  </si>
  <si>
    <t>hone</t>
  </si>
  <si>
    <t>ilc</t>
  </si>
  <si>
    <t>lhcb</t>
  </si>
  <si>
    <t>magic</t>
  </si>
  <si>
    <t>minos</t>
  </si>
  <si>
    <t>na48</t>
  </si>
  <si>
    <t>ngs</t>
  </si>
  <si>
    <t>ops</t>
  </si>
  <si>
    <t>pheno</t>
  </si>
  <si>
    <t>planck</t>
  </si>
  <si>
    <t>sixt</t>
  </si>
  <si>
    <t>t2k</t>
  </si>
  <si>
    <t>zeus</t>
  </si>
  <si>
    <t>Close to target</t>
  </si>
  <si>
    <t>Comments</t>
  </si>
  <si>
    <t>Current</t>
  </si>
  <si>
    <t>Q-1</t>
  </si>
  <si>
    <t>Q-2</t>
  </si>
  <si>
    <t>% of promised (by that time) disk available to GridPP</t>
  </si>
  <si>
    <t>% of promised (by that time) CPU available</t>
  </si>
  <si>
    <t>Average SAM (SLL page) availability performance over the last quarter</t>
  </si>
  <si>
    <t>Average SAM (SLL page) reliability performance over the last quarter</t>
  </si>
  <si>
    <t>Average SLL untargeted ATLAS test performance (UK test)</t>
  </si>
  <si>
    <t>Approx. CPU utilisation (wall clock time)</t>
  </si>
  <si>
    <t xml:space="preserve">Approx. CPU utilisation (CPU time) </t>
  </si>
  <si>
    <t>95% averaged over sites in Tier-2</t>
  </si>
  <si>
    <t>calice</t>
  </si>
  <si>
    <t>camont</t>
  </si>
  <si>
    <t>euindia</t>
  </si>
  <si>
    <t>gridpp</t>
  </si>
  <si>
    <t>mice</t>
  </si>
  <si>
    <t>ralpp</t>
  </si>
  <si>
    <t>southgrid</t>
  </si>
  <si>
    <t>supernemo</t>
  </si>
  <si>
    <t>total</t>
  </si>
  <si>
    <t>totalep</t>
  </si>
  <si>
    <t>No of hours per quarter approx</t>
  </si>
  <si>
    <t>Totals</t>
  </si>
  <si>
    <t>Utilisation of site CPU hours</t>
  </si>
  <si>
    <t>Utilisation of site Wall clock hours</t>
  </si>
  <si>
    <t>Total CPU hrs</t>
  </si>
  <si>
    <t>CPU calculations</t>
  </si>
  <si>
    <t>% of MoU CPU</t>
  </si>
  <si>
    <t>% of MoU Disk</t>
  </si>
  <si>
    <t>% of T2 CPU hours provided for the quarter</t>
  </si>
  <si>
    <t>% CPU of Tier-2</t>
  </si>
  <si>
    <t>% Storage of Tier-2</t>
  </si>
  <si>
    <t>Site/area</t>
  </si>
  <si>
    <t>http://pprc.qmul.ac.uk/~lloyd/gridpp/uktest.html</t>
  </si>
  <si>
    <t>superb</t>
  </si>
  <si>
    <t>HEPSPEC06</t>
  </si>
  <si>
    <t>na</t>
  </si>
  <si>
    <t>CPU (HS06)</t>
  </si>
  <si>
    <t>gstat2</t>
  </si>
  <si>
    <t>TB</t>
  </si>
  <si>
    <t>cpu cores</t>
  </si>
  <si>
    <t>SI2K</t>
  </si>
  <si>
    <t>Colour coding is green for within 10% and orange within 20%</t>
  </si>
  <si>
    <t>CPU hours (HEPSPEC06 )</t>
  </si>
  <si>
    <t>.x.1</t>
  </si>
  <si>
    <t>.x.2</t>
  </si>
  <si>
    <t>.x.3</t>
  </si>
  <si>
    <t>.x.4</t>
  </si>
  <si>
    <t>.x.5</t>
  </si>
  <si>
    <t>.x.7</t>
  </si>
  <si>
    <t>.x.8</t>
  </si>
  <si>
    <t>EGI Funded</t>
  </si>
  <si>
    <t>Q1</t>
  </si>
  <si>
    <t>Q2</t>
  </si>
  <si>
    <t>Q3</t>
  </si>
  <si>
    <t>Q4</t>
  </si>
  <si>
    <t>Total available to GridPP</t>
  </si>
  <si>
    <t>HS06 CPU hours from accounting</t>
  </si>
  <si>
    <t>Multiplied by HS06 at site</t>
  </si>
  <si>
    <t>HS06</t>
  </si>
  <si>
    <t>2160/2184 (if leap year)</t>
  </si>
  <si>
    <t>EGI Funded Posts (FTE)</t>
  </si>
  <si>
    <t>Vos Supported</t>
  </si>
  <si>
    <t>Gstat currently shows KSI2k so this is converted to HS06 above</t>
  </si>
  <si>
    <t>SouthGrid</t>
  </si>
  <si>
    <t>Pete Gronbech</t>
  </si>
  <si>
    <t>Birmingham</t>
  </si>
  <si>
    <t>Bristol</t>
  </si>
  <si>
    <t>Cambridge</t>
  </si>
  <si>
    <t>Oxford</t>
  </si>
  <si>
    <t>RALPP</t>
  </si>
  <si>
    <t>EFDA JET</t>
  </si>
  <si>
    <t>.x.3/.4</t>
  </si>
  <si>
    <t>1Gb/s</t>
  </si>
  <si>
    <t>DPM 1.8</t>
  </si>
  <si>
    <t>2*10Gb/s</t>
  </si>
  <si>
    <t>10Gb/s</t>
  </si>
  <si>
    <t>cern@school</t>
  </si>
  <si>
    <t>Ewan MacMahon</t>
  </si>
  <si>
    <t>Kashif Mohammad</t>
  </si>
  <si>
    <t>Winnie Lacesso</t>
  </si>
  <si>
    <t>Mark Slater</t>
  </si>
  <si>
    <t>Chris Brew</t>
  </si>
  <si>
    <t>Landslides</t>
  </si>
  <si>
    <t>http://pprc.qmul.ac.uk/~lloyd/gridpp/nagios_plots.html</t>
  </si>
  <si>
    <t>Sussex</t>
  </si>
  <si>
    <t>Storage resource in use per VO (TB)</t>
  </si>
  <si>
    <t>cer@school</t>
  </si>
  <si>
    <t>red is old data</t>
  </si>
  <si>
    <t>Site percentage non LHC</t>
  </si>
  <si>
    <t>Percentage SouthGrid Disk used</t>
  </si>
  <si>
    <t>John Hill</t>
  </si>
  <si>
    <t>snoplus</t>
  </si>
  <si>
    <t>neurogrid</t>
  </si>
  <si>
    <t>Shortage of manpower at some sites</t>
  </si>
  <si>
    <t>Regular ops meetings and SouthGrid help, dispite streched staff at all sites.</t>
  </si>
  <si>
    <t>red text last quarters figures</t>
  </si>
  <si>
    <t>na62</t>
  </si>
  <si>
    <t>Storm /Lustre</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</si>
  <si>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</si>
  <si>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</si>
  <si>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</si>
  <si>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</si>
  <si>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</si>
  <si>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</si>
  <si>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</si>
  <si>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</si>
  <si>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</si>
  <si>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</si>
  <si>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</si>
  <si>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</si>
  <si>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The Power behind CERN' article in Dec 2012 Linux Format Magazine</t>
  </si>
  <si>
    <t>Followed from an interview with Pete Gronbech (Project Manager)</t>
  </si>
  <si>
    <t>Santanu Das - Cambridge Sys Admin</t>
  </si>
  <si>
    <t>Chairman HEPSYSMAN</t>
  </si>
  <si>
    <t>CAMONT</t>
  </si>
  <si>
    <t>Cambridge/Birmingham?</t>
  </si>
  <si>
    <t>Particle Physics Masterclass</t>
  </si>
  <si>
    <t>12-13/3/12</t>
  </si>
  <si>
    <t>P. Gronbech gave GridPP talk at Oxford</t>
  </si>
  <si>
    <t>VoxTox/Accel-RT</t>
  </si>
  <si>
    <t>starting 09/12</t>
  </si>
  <si>
    <t>Cambridge - investigating GRID techniques</t>
  </si>
  <si>
    <t>Left to work for DataPipe, but then moved to the Financial Times.</t>
  </si>
  <si>
    <t>EMI2</t>
  </si>
  <si>
    <t>Neurogrid</t>
  </si>
  <si>
    <t>Completed setup of the VO. Still need to help them start using it.</t>
  </si>
  <si>
    <t>Aug-sep 2012</t>
  </si>
  <si>
    <t>Emyr James</t>
  </si>
  <si>
    <t>Jeremy Maris</t>
  </si>
  <si>
    <t>bi</t>
  </si>
  <si>
    <t>40Gb/s</t>
  </si>
  <si>
    <t>18-19/4/13</t>
  </si>
  <si>
    <t>EMI-2/EMI-3</t>
  </si>
  <si>
    <t>Ian Loader</t>
  </si>
  <si>
    <t>Matt Williams</t>
  </si>
  <si>
    <t>GridPP talk at the IATUL Workshop</t>
  </si>
  <si>
    <t>EMI-3</t>
  </si>
  <si>
    <t>EMI-3/SL6</t>
  </si>
  <si>
    <t>Steve Lloyds test have been broken this quarter</t>
  </si>
  <si>
    <t>(cam and ox hae new sl6 hs06 values)</t>
  </si>
  <si>
    <t>EMI3</t>
  </si>
  <si>
    <t>EMI 3/SL6</t>
  </si>
  <si>
    <t>Lack of GridPP funded staff at Bristol continues to be a concern.</t>
  </si>
  <si>
    <t>Luke Kreczko</t>
  </si>
  <si>
    <t>Dcache 2.2</t>
  </si>
  <si>
    <t>UMD2/3</t>
  </si>
  <si>
    <t>Matt Raso-Barnett</t>
  </si>
  <si>
    <t>EMI3/SL6</t>
  </si>
  <si>
    <t>DPM 1.8.8-4 (EMI3)</t>
  </si>
  <si>
    <t>EMI 3</t>
  </si>
  <si>
    <t xml:space="preserve">RALPP:Replace cluster top level router </t>
  </si>
  <si>
    <t>FedericoMelaccio</t>
  </si>
  <si>
    <t>Bristol - quotas and BDII information for new SE (HDFS + DMLite), waiting on software update</t>
  </si>
  <si>
    <t>Bristol- split HTCondor services to improve stability of WLCG &amp; local job submission</t>
  </si>
  <si>
    <t>Bristol - upgrade ARC CE from 4.2 to 5.X</t>
  </si>
  <si>
    <t>Bristol- Fix ARC CE accounting</t>
  </si>
  <si>
    <t>lsst</t>
  </si>
  <si>
    <t>hyperk</t>
  </si>
  <si>
    <t>2x10Gb/s</t>
  </si>
  <si>
    <t>Promised (GridPP MoU 2015)</t>
  </si>
  <si>
    <t>Done</t>
  </si>
  <si>
    <t xml:space="preserve">03/31/2016 </t>
  </si>
  <si>
    <t>Bristol- Consolidation of Puppet infrastructure to synchronise with local IT team.</t>
  </si>
  <si>
    <t>LZ</t>
  </si>
  <si>
    <t>GSTAT Broken</t>
  </si>
  <si>
    <t>Wall clock hours (Normalised elapsed time HS06 hours*no of processors)</t>
  </si>
  <si>
    <t>5Gb/s</t>
  </si>
  <si>
    <t>NO SRM</t>
  </si>
  <si>
    <t>Bristol- Add new hardware: 280 more cores, 256 TB (after replication)</t>
  </si>
  <si>
    <t>03/31/2016</t>
  </si>
  <si>
    <t>Bristol - Deploy HTCondor CE on lcgce02</t>
  </si>
  <si>
    <t xml:space="preserve">We  (mainly Matt RB) have migrated all data from our Lustre 1.8.9 system to a new system running Lustre 2.5.3 - using parallel rsync to move around 280TB of data
Matt RB patched  Lustre 2.5.3 such that the extended attributes required by StoRM work
Matt RB  has migrated Grid services that were running on old hardware to VM, including the SRM
We’ve recruited a replacement for Matt RB who should be starting with us on 1st April (Tier 2 Visa permitting…)
</t>
  </si>
  <si>
    <t xml:space="preserve">Matt RB left on 14th December and limited cover is being provided by Sussex IT Services.
Unfortunately, we (ITS) didn’t notice the problems associated with the renaming of our SRM from grid-storm to grid-storm-02, partly because of other workload. Ticket processing also suffered as some acknowledgement were made late. ITS are more up to speed with covering this now!
Atlas knew about the plans which were discussed them a couple of times at the support cloud meeting. It was intended that AGIS would be updated with the new SRM but this didn’t happen; ATLAS production jobs stopped, along with problems with SNO+ and the LFC
We lost about 8 weeks of production jobs (Most in Q116) before the problem was understood and AGIS was updated. We have another 7 nodes (112 physical cores) of 2650 v2 and 2640 v3 that we are about to add to our Grid queue so we should be able to catch up with lost production work.
It also seems that we may have not copied some files from atlaslocalgroupdisk in the lustre migration. We are attempting to reconcile what ATLAS thinks we have with what we actually have so that we can declare missing files lost.
</t>
  </si>
  <si>
    <t>DPM 1.8.10</t>
  </si>
  <si>
    <t>Q116</t>
  </si>
  <si>
    <t>The EFDA-JET has been working OK, without much changes. Usage is quite low, with mainly biomed jobs, now that there are no fusion jobs being run.</t>
  </si>
  <si>
    <t>None</t>
  </si>
  <si>
    <t>All pool nodes upgraded to SL6/DPM 1.8.10/puppet. Decommissioned 20TB of old storage. Machine job features implemented on all WNs.</t>
  </si>
  <si>
    <t>Still have to upgrade head node. New CPU resources (2283 HS06) to be installed, and some of existing old CPU to be decommissioned. More old disk servers likely to be turned off (and not replaced).</t>
  </si>
  <si>
    <t>All CMS work now coming in with Multicore Pilots
Purchased 3 new disk servers (216TB Raw each) and 5 Quad WNs (HS score to be determined), delivered and underging vendor proving.
Cleared up lots of Atlas Dark Data.
Purchased new faster (SSD) SRM node for dCache Admin
Started testing CentOS7 nodes.
ELK Deployed and providing useful dCache statistics, need to add more metrics and build dashboards.
Atlas FAX set up on the xroot proxy nodes</t>
  </si>
  <si>
    <t>Federico Leaves in Early April
Some CMS workflows overload the storage:
 - New headnode to improve SRM performance
 - Write dynamic queuing tool to adjust queue depth on disk servers depending on IO load.</t>
  </si>
  <si>
    <t>RALPP: Replace SL5 Frontier/CVMFS Squids with CentOS7 ones.</t>
  </si>
  <si>
    <t>Awaiting deployment by RAL networking - Is installed in networking racks next to the Site Access Router. Configuration has started.</t>
  </si>
  <si>
    <t>RALPP: Deploy new dCache Head Node</t>
  </si>
  <si>
    <t>RALPP: Deploy Test CentOS7/UMD4 ArcCE</t>
  </si>
  <si>
    <t>2*20Gb/s</t>
  </si>
  <si>
    <t>Ewan left on 18.3.16. Time to resolve tickets has extended due to overloaded staff.</t>
  </si>
  <si>
    <r>
      <rPr>
        <sz val="10"/>
        <rFont val="Arial"/>
        <family val="2"/>
      </rPr>
      <t>Completed major update of the DPM SE. All nodes updated to SL6, with the latest DPM version (1.8.10) installed using puppet. Several teething problems resolved along the way with the help of Sam Skipsey.</t>
    </r>
    <r>
      <rPr>
        <sz val="10"/>
        <color rgb="FFFF0000"/>
        <rFont val="Arial"/>
        <family val="2"/>
        <charset val="1"/>
      </rPr>
      <t xml:space="preserve">
 </t>
    </r>
    <r>
      <rPr>
        <sz val="10"/>
        <rFont val="Arial"/>
        <family val="2"/>
      </rPr>
      <t>Migrated the VAC setup to viab.</t>
    </r>
    <r>
      <rPr>
        <sz val="10"/>
        <color rgb="FFFF0000"/>
        <rFont val="Arial"/>
        <family val="2"/>
        <charset val="1"/>
      </rPr>
      <t xml:space="preserve">
</t>
    </r>
  </si>
  <si>
    <r>
      <rPr>
        <sz val="10"/>
        <rFont val="Arial"/>
        <family val="2"/>
      </rPr>
      <t>deployed new service: HTCondor CE - 2nd site outside OSG (1st is CERN). Added 320 cores (HT) and 512 TB of disk, new VM server and new IO server. The 50% of HT core recommendation from http://southgrid.blogspot.co.uk/2012/03/following-recent-discussion-on.html does not work for us. We had to lower it to 4 additional cores (out of 28) such that the time of the benchmark does increase if we use more cores. Provided access to our SE &amp; GridFTP servers to one of the DPM developers to improve the stability &amp; performance of our installation. Most WNs are now migrated to the new Puppet master (SL 7.2, Puppet 4). Started to migrate WNs from CREAM CEs to the ARC &amp; HTCondor CEs.</t>
    </r>
  </si>
  <si>
    <t>HDFS namenode failover not yet in DPM, caused SE failure over night - HA feature now exists, waiting on puppet master migration to deploy. Space in HPC room is getting rare, new hardware had to wait for a while.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</si>
</sst>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8"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amily val="2"/>
    </font>
    <font>
      <sz val="10"/>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FF0000"/>
      <name val="Arial"/>
      <family val="2"/>
      <charset val="1"/>
    </font>
    <font>
      <sz val="10"/>
      <color rgb="FF0000D4"/>
      <name val="Arial"/>
      <family val="2"/>
      <charset val="1"/>
    </font>
    <font>
      <b/>
      <u/>
      <sz val="10"/>
      <color indexed="12"/>
      <name val="Arial"/>
      <family val="2"/>
    </font>
    <font>
      <i/>
      <sz val="11"/>
      <color rgb="FF7F7F7F"/>
      <name val="Calibri"/>
      <family val="2"/>
      <charset val="1"/>
    </font>
    <font>
      <sz val="9"/>
      <color rgb="FFFF0000"/>
      <name val="Arial"/>
      <family val="2"/>
      <charset val="1"/>
    </font>
    <font>
      <sz val="11"/>
      <name val="Calibri"/>
      <family val="2"/>
    </font>
    <font>
      <sz val="10"/>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1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9" fillId="0" borderId="0"/>
    <xf numFmtId="0" fontId="20" fillId="0" borderId="0"/>
    <xf numFmtId="0" fontId="19" fillId="0" borderId="0"/>
    <xf numFmtId="0" fontId="20" fillId="0" borderId="0" applyBorder="0" applyProtection="0"/>
    <xf numFmtId="0" fontId="24" fillId="0" borderId="0" applyBorder="0" applyProtection="0"/>
    <xf numFmtId="0" fontId="24" fillId="0" borderId="0" applyBorder="0" applyProtection="0"/>
  </cellStyleXfs>
  <cellXfs count="527">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5" fillId="3" borderId="1" xfId="0" applyFont="1" applyFill="1" applyBorder="1"/>
    <xf numFmtId="0" fontId="0" fillId="3" borderId="3" xfId="0" applyFill="1" applyBorder="1"/>
    <xf numFmtId="0" fontId="5" fillId="2" borderId="4" xfId="0" applyFont="1" applyFill="1" applyBorder="1"/>
    <xf numFmtId="0" fontId="5" fillId="2" borderId="7" xfId="0" applyFont="1" applyFill="1" applyBorder="1"/>
    <xf numFmtId="0" fontId="5" fillId="3" borderId="19" xfId="0" applyFont="1" applyFill="1" applyBorder="1"/>
    <xf numFmtId="0" fontId="0" fillId="3" borderId="20" xfId="0" applyFill="1" applyBorder="1"/>
    <xf numFmtId="0" fontId="0" fillId="4" borderId="21" xfId="0" applyFill="1" applyBorder="1"/>
    <xf numFmtId="0" fontId="0" fillId="5" borderId="1" xfId="0" applyFill="1" applyBorder="1"/>
    <xf numFmtId="0" fontId="0" fillId="6" borderId="4" xfId="0" applyFill="1" applyBorder="1"/>
    <xf numFmtId="0" fontId="0" fillId="7" borderId="4" xfId="0" applyFill="1" applyBorder="1"/>
    <xf numFmtId="0" fontId="5" fillId="2" borderId="22" xfId="0" applyFont="1" applyFill="1" applyBorder="1"/>
    <xf numFmtId="0" fontId="0" fillId="0" borderId="6" xfId="0" applyFill="1" applyBorder="1"/>
    <xf numFmtId="0" fontId="0" fillId="0" borderId="9" xfId="0" applyFill="1" applyBorder="1"/>
    <xf numFmtId="0" fontId="0" fillId="0" borderId="23" xfId="0" applyFill="1" applyBorder="1"/>
    <xf numFmtId="0" fontId="0" fillId="0" borderId="0" xfId="0" applyFill="1" applyBorder="1"/>
    <xf numFmtId="0" fontId="0" fillId="0" borderId="25" xfId="0" applyBorder="1"/>
    <xf numFmtId="0" fontId="2" fillId="2" borderId="26" xfId="0" applyFont="1" applyFill="1" applyBorder="1" applyAlignment="1">
      <alignmen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1" fillId="8" borderId="29" xfId="0" applyFont="1" applyFill="1" applyBorder="1"/>
    <xf numFmtId="0" fontId="5" fillId="3" borderId="16" xfId="0" applyFont="1" applyFill="1" applyBorder="1"/>
    <xf numFmtId="0" fontId="5" fillId="3" borderId="12" xfId="0" applyFont="1" applyFill="1" applyBorder="1"/>
    <xf numFmtId="0" fontId="0" fillId="0" borderId="5" xfId="0" applyBorder="1" applyAlignment="1">
      <alignment wrapText="1"/>
    </xf>
    <xf numFmtId="0" fontId="5" fillId="0" borderId="30" xfId="0" applyFont="1" applyBorder="1"/>
    <xf numFmtId="0" fontId="5" fillId="0" borderId="31" xfId="0" applyFont="1" applyBorder="1"/>
    <xf numFmtId="0" fontId="0" fillId="0" borderId="32" xfId="0" applyBorder="1"/>
    <xf numFmtId="0" fontId="0" fillId="0" borderId="33" xfId="0" applyBorder="1"/>
    <xf numFmtId="0" fontId="5" fillId="0" borderId="34" xfId="0" applyFont="1" applyBorder="1"/>
    <xf numFmtId="0" fontId="5" fillId="0" borderId="35" xfId="0" applyFont="1" applyBorder="1"/>
    <xf numFmtId="0" fontId="5" fillId="0" borderId="38" xfId="0" applyFont="1" applyBorder="1"/>
    <xf numFmtId="0" fontId="5" fillId="0" borderId="39" xfId="0" applyFont="1" applyBorder="1"/>
    <xf numFmtId="0" fontId="5" fillId="0" borderId="42" xfId="0" applyFont="1" applyBorder="1"/>
    <xf numFmtId="0" fontId="5" fillId="0" borderId="25" xfId="0" applyFont="1" applyBorder="1"/>
    <xf numFmtId="0" fontId="5" fillId="0" borderId="10" xfId="0" applyFont="1" applyBorder="1"/>
    <xf numFmtId="0" fontId="5" fillId="0" borderId="11" xfId="0" applyFont="1" applyBorder="1"/>
    <xf numFmtId="0" fontId="5" fillId="0" borderId="19" xfId="0" applyFont="1" applyBorder="1"/>
    <xf numFmtId="0" fontId="5" fillId="0" borderId="28" xfId="0" applyFont="1" applyBorder="1"/>
    <xf numFmtId="0" fontId="5" fillId="0" borderId="20" xfId="0" applyFont="1" applyBorder="1"/>
    <xf numFmtId="0" fontId="5" fillId="0" borderId="0" xfId="0" applyFont="1"/>
    <xf numFmtId="0" fontId="5" fillId="9" borderId="10" xfId="0" applyFont="1" applyFill="1" applyBorder="1" applyAlignment="1">
      <alignment wrapText="1"/>
    </xf>
    <xf numFmtId="0" fontId="5" fillId="9" borderId="11" xfId="0" applyFont="1" applyFill="1" applyBorder="1" applyAlignment="1">
      <alignment wrapText="1"/>
    </xf>
    <xf numFmtId="0" fontId="5" fillId="9" borderId="12" xfId="0" applyFont="1" applyFill="1" applyBorder="1" applyAlignment="1">
      <alignment wrapText="1"/>
    </xf>
    <xf numFmtId="0" fontId="5" fillId="9" borderId="13" xfId="0" applyFont="1" applyFill="1" applyBorder="1" applyAlignment="1">
      <alignment wrapText="1"/>
    </xf>
    <xf numFmtId="0" fontId="5" fillId="9" borderId="14" xfId="0" applyFont="1" applyFill="1" applyBorder="1" applyAlignment="1">
      <alignment horizontal="center" wrapText="1"/>
    </xf>
    <xf numFmtId="0" fontId="5" fillId="9" borderId="15" xfId="0" applyFont="1" applyFill="1" applyBorder="1" applyAlignment="1">
      <alignment horizontal="center" wrapText="1"/>
    </xf>
    <xf numFmtId="0" fontId="5" fillId="9" borderId="16" xfId="0" applyFont="1" applyFill="1" applyBorder="1" applyAlignment="1">
      <alignment horizontal="center" wrapText="1"/>
    </xf>
    <xf numFmtId="0" fontId="5" fillId="0" borderId="26" xfId="0" applyFont="1" applyBorder="1"/>
    <xf numFmtId="0" fontId="0" fillId="0" borderId="19" xfId="0" applyBorder="1"/>
    <xf numFmtId="0" fontId="0" fillId="0" borderId="28" xfId="0" applyBorder="1"/>
    <xf numFmtId="0" fontId="0" fillId="0" borderId="11" xfId="0" applyBorder="1"/>
    <xf numFmtId="0" fontId="5" fillId="0" borderId="30" xfId="0" applyFont="1" applyFill="1" applyBorder="1"/>
    <xf numFmtId="0" fontId="6" fillId="0" borderId="0" xfId="0" applyFont="1"/>
    <xf numFmtId="0" fontId="5" fillId="2" borderId="26" xfId="0" applyFont="1" applyFill="1" applyBorder="1" applyAlignment="1">
      <alignment wrapText="1"/>
    </xf>
    <xf numFmtId="0" fontId="5" fillId="2" borderId="12" xfId="0" applyFont="1" applyFill="1" applyBorder="1" applyAlignment="1">
      <alignment wrapText="1"/>
    </xf>
    <xf numFmtId="0" fontId="5" fillId="2" borderId="18" xfId="0" applyFont="1" applyFill="1" applyBorder="1" applyAlignment="1">
      <alignment horizontal="center" wrapText="1"/>
    </xf>
    <xf numFmtId="0" fontId="5" fillId="2" borderId="17" xfId="0" applyFont="1" applyFill="1" applyBorder="1" applyAlignment="1">
      <alignment horizontal="center" wrapText="1"/>
    </xf>
    <xf numFmtId="9" fontId="0" fillId="0" borderId="2" xfId="0" applyNumberFormat="1" applyBorder="1"/>
    <xf numFmtId="9" fontId="0" fillId="0" borderId="5"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 xfId="0" applyNumberFormat="1" applyBorder="1" applyAlignment="1">
      <alignment horizontal="left" wrapText="1"/>
    </xf>
    <xf numFmtId="9" fontId="0" fillId="0" borderId="5" xfId="0" applyNumberFormat="1" applyBorder="1" applyAlignment="1">
      <alignment horizontal="left" wrapText="1"/>
    </xf>
    <xf numFmtId="0" fontId="0" fillId="9" borderId="5" xfId="0" applyFill="1" applyBorder="1"/>
    <xf numFmtId="0" fontId="2" fillId="2" borderId="20" xfId="0" applyFont="1" applyFill="1" applyBorder="1" applyAlignment="1">
      <alignment horizontal="center" wrapText="1"/>
    </xf>
    <xf numFmtId="0" fontId="5" fillId="9" borderId="5" xfId="0" applyFont="1" applyFill="1" applyBorder="1"/>
    <xf numFmtId="17" fontId="5" fillId="9" borderId="5" xfId="0" applyNumberFormat="1" applyFont="1" applyFill="1" applyBorder="1"/>
    <xf numFmtId="0" fontId="7" fillId="0" borderId="29" xfId="0" applyFont="1" applyFill="1" applyBorder="1"/>
    <xf numFmtId="0" fontId="8" fillId="0" borderId="0" xfId="0" applyFont="1" applyBorder="1"/>
    <xf numFmtId="0" fontId="8" fillId="0" borderId="15" xfId="0" applyFont="1" applyBorder="1"/>
    <xf numFmtId="0" fontId="8" fillId="0" borderId="46" xfId="0" applyFont="1" applyFill="1" applyBorder="1"/>
    <xf numFmtId="0" fontId="7" fillId="0" borderId="38" xfId="0" applyFont="1" applyBorder="1"/>
    <xf numFmtId="0" fontId="8" fillId="0" borderId="4" xfId="0" applyFont="1" applyBorder="1"/>
    <xf numFmtId="0" fontId="8" fillId="0" borderId="5" xfId="0" applyFont="1" applyBorder="1"/>
    <xf numFmtId="0" fontId="9" fillId="0" borderId="5" xfId="0" applyFont="1" applyBorder="1"/>
    <xf numFmtId="17" fontId="5" fillId="10" borderId="5" xfId="0" applyNumberFormat="1" applyFont="1" applyFill="1" applyBorder="1" applyAlignment="1">
      <alignment horizontal="center"/>
    </xf>
    <xf numFmtId="0" fontId="5" fillId="9" borderId="8" xfId="0" applyFont="1" applyFill="1" applyBorder="1"/>
    <xf numFmtId="0" fontId="0" fillId="0" borderId="1" xfId="0" applyFill="1" applyBorder="1"/>
    <xf numFmtId="0" fontId="9" fillId="0" borderId="1" xfId="0" applyFont="1" applyFill="1" applyBorder="1"/>
    <xf numFmtId="0" fontId="9" fillId="0" borderId="4" xfId="0" applyFont="1" applyBorder="1"/>
    <xf numFmtId="0" fontId="9" fillId="0" borderId="6" xfId="0" applyFont="1" applyBorder="1"/>
    <xf numFmtId="0" fontId="5" fillId="2" borderId="48" xfId="0" applyFont="1" applyFill="1" applyBorder="1" applyAlignment="1">
      <alignment horizontal="center" wrapText="1"/>
    </xf>
    <xf numFmtId="0" fontId="5" fillId="2" borderId="24" xfId="0" applyFont="1" applyFill="1" applyBorder="1" applyAlignment="1">
      <alignment horizontal="center" wrapText="1"/>
    </xf>
    <xf numFmtId="10" fontId="1" fillId="0" borderId="5" xfId="0" applyNumberFormat="1" applyFont="1" applyBorder="1"/>
    <xf numFmtId="0" fontId="5" fillId="9" borderId="25" xfId="0" applyFont="1" applyFill="1" applyBorder="1"/>
    <xf numFmtId="0" fontId="5" fillId="9" borderId="50" xfId="0" applyFont="1" applyFill="1" applyBorder="1"/>
    <xf numFmtId="10" fontId="0" fillId="9" borderId="5" xfId="0" applyNumberFormat="1" applyFill="1" applyBorder="1"/>
    <xf numFmtId="0" fontId="5" fillId="9" borderId="24" xfId="0" applyFont="1" applyFill="1" applyBorder="1"/>
    <xf numFmtId="0" fontId="5" fillId="9" borderId="24" xfId="0" applyFont="1" applyFill="1" applyBorder="1" applyAlignment="1">
      <alignment wrapText="1"/>
    </xf>
    <xf numFmtId="0" fontId="9" fillId="0" borderId="8" xfId="0" applyFont="1" applyBorder="1"/>
    <xf numFmtId="0" fontId="2" fillId="3" borderId="51" xfId="0" applyFont="1" applyFill="1" applyBorder="1" applyAlignment="1">
      <alignment wrapText="1"/>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7" fillId="3" borderId="14" xfId="0" applyFont="1" applyFill="1" applyBorder="1" applyAlignment="1">
      <alignment textRotation="90"/>
    </xf>
    <xf numFmtId="0" fontId="7" fillId="3" borderId="15" xfId="0" applyFont="1" applyFill="1" applyBorder="1" applyAlignment="1">
      <alignment textRotation="90"/>
    </xf>
    <xf numFmtId="0" fontId="5" fillId="2" borderId="1" xfId="0" applyFont="1" applyFill="1" applyBorder="1"/>
    <xf numFmtId="0" fontId="9" fillId="0" borderId="7" xfId="0" applyFont="1" applyBorder="1"/>
    <xf numFmtId="0" fontId="9" fillId="0" borderId="9" xfId="0" applyFont="1" applyBorder="1"/>
    <xf numFmtId="17" fontId="7" fillId="10" borderId="5" xfId="0" applyNumberFormat="1" applyFont="1" applyFill="1" applyBorder="1" applyAlignment="1">
      <alignment horizontal="center" wrapText="1"/>
    </xf>
    <xf numFmtId="0" fontId="10" fillId="0" borderId="0" xfId="0" applyFont="1"/>
    <xf numFmtId="0" fontId="5" fillId="2" borderId="55" xfId="0" applyFont="1" applyFill="1" applyBorder="1" applyAlignment="1">
      <alignment horizontal="center" wrapText="1"/>
    </xf>
    <xf numFmtId="0" fontId="1" fillId="0" borderId="0" xfId="0" applyFont="1" applyBorder="1" applyAlignment="1"/>
    <xf numFmtId="1" fontId="0" fillId="9" borderId="5" xfId="0" applyNumberFormat="1" applyFill="1" applyBorder="1"/>
    <xf numFmtId="1" fontId="1" fillId="9" borderId="5" xfId="0" applyNumberFormat="1" applyFont="1" applyFill="1" applyBorder="1"/>
    <xf numFmtId="0" fontId="4" fillId="0" borderId="0" xfId="1" applyAlignment="1" applyProtection="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6" fillId="0" borderId="0" xfId="0" applyFont="1" applyFill="1" applyBorder="1"/>
    <xf numFmtId="0" fontId="1" fillId="9" borderId="5" xfId="0" applyFont="1" applyFill="1" applyBorder="1"/>
    <xf numFmtId="0" fontId="12" fillId="0" borderId="0" xfId="0" applyFont="1"/>
    <xf numFmtId="0" fontId="12" fillId="0" borderId="5" xfId="0" applyFont="1" applyBorder="1" applyAlignment="1">
      <alignment horizontal="center"/>
    </xf>
    <xf numFmtId="0" fontId="11" fillId="0" borderId="0" xfId="0" applyFont="1"/>
    <xf numFmtId="0" fontId="8" fillId="0" borderId="6" xfId="0" applyFont="1" applyFill="1" applyBorder="1"/>
    <xf numFmtId="0" fontId="11" fillId="0" borderId="6" xfId="0" applyFont="1" applyBorder="1" applyAlignment="1">
      <alignment wrapText="1"/>
    </xf>
    <xf numFmtId="0" fontId="11" fillId="0" borderId="6" xfId="0" applyFont="1" applyBorder="1"/>
    <xf numFmtId="0" fontId="13" fillId="0" borderId="0" xfId="0" applyFont="1"/>
    <xf numFmtId="1" fontId="1" fillId="9" borderId="7" xfId="0" applyNumberFormat="1" applyFont="1" applyFill="1" applyBorder="1"/>
    <xf numFmtId="0" fontId="9" fillId="11" borderId="1" xfId="0" applyFont="1" applyFill="1" applyBorder="1"/>
    <xf numFmtId="0" fontId="8" fillId="0" borderId="9" xfId="0" applyFont="1" applyFill="1" applyBorder="1"/>
    <xf numFmtId="164" fontId="2" fillId="2" borderId="4" xfId="0" applyNumberFormat="1" applyFont="1" applyFill="1" applyBorder="1" applyAlignment="1">
      <alignment wrapText="1"/>
    </xf>
    <xf numFmtId="0" fontId="2" fillId="0" borderId="39" xfId="0" applyFont="1" applyBorder="1"/>
    <xf numFmtId="0" fontId="2" fillId="2" borderId="24" xfId="0" applyFont="1" applyFill="1" applyBorder="1" applyAlignment="1">
      <alignment horizontal="center" wrapText="1"/>
    </xf>
    <xf numFmtId="0" fontId="11" fillId="0" borderId="5" xfId="0" applyFont="1" applyBorder="1" applyAlignment="1">
      <alignment horizontal="center"/>
    </xf>
    <xf numFmtId="0" fontId="0" fillId="0" borderId="0" xfId="0" applyBorder="1" applyAlignment="1"/>
    <xf numFmtId="0" fontId="0" fillId="0" borderId="0" xfId="0" applyFill="1" applyBorder="1" applyAlignment="1"/>
    <xf numFmtId="0" fontId="5" fillId="0" borderId="0" xfId="0" applyFont="1" applyFill="1" applyBorder="1"/>
    <xf numFmtId="0" fontId="2" fillId="0" borderId="0" xfId="0" applyFont="1" applyFill="1" applyBorder="1"/>
    <xf numFmtId="0" fontId="2" fillId="0" borderId="12" xfId="0" applyFont="1" applyFill="1" applyBorder="1" applyAlignment="1">
      <alignment wrapText="1"/>
    </xf>
    <xf numFmtId="0" fontId="2" fillId="0" borderId="13" xfId="0" applyFont="1" applyFill="1" applyBorder="1" applyAlignment="1">
      <alignment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9" fontId="11" fillId="0" borderId="2" xfId="0" applyNumberFormat="1" applyFont="1" applyBorder="1"/>
    <xf numFmtId="0" fontId="8" fillId="0" borderId="2" xfId="0" applyFont="1" applyBorder="1"/>
    <xf numFmtId="1" fontId="8" fillId="0" borderId="61" xfId="0" applyNumberFormat="1" applyFont="1" applyBorder="1"/>
    <xf numFmtId="1" fontId="8" fillId="0" borderId="62" xfId="0" applyNumberFormat="1" applyFont="1" applyBorder="1"/>
    <xf numFmtId="1" fontId="9" fillId="11" borderId="1" xfId="0" applyNumberFormat="1" applyFont="1" applyFill="1" applyBorder="1"/>
    <xf numFmtId="0" fontId="8" fillId="0" borderId="6" xfId="0" applyFont="1" applyBorder="1"/>
    <xf numFmtId="0" fontId="2" fillId="0" borderId="38" xfId="0" applyFont="1" applyBorder="1"/>
    <xf numFmtId="0" fontId="2" fillId="0" borderId="25" xfId="0" applyFont="1" applyBorder="1"/>
    <xf numFmtId="0" fontId="2" fillId="0" borderId="26" xfId="0" applyFont="1" applyBorder="1"/>
    <xf numFmtId="0" fontId="2" fillId="0" borderId="10" xfId="0" applyFont="1" applyBorder="1"/>
    <xf numFmtId="0" fontId="14" fillId="0" borderId="0" xfId="0" applyFont="1"/>
    <xf numFmtId="0" fontId="2" fillId="0" borderId="63" xfId="0" applyFont="1" applyBorder="1"/>
    <xf numFmtId="0" fontId="1" fillId="0" borderId="6" xfId="0" applyFont="1" applyBorder="1"/>
    <xf numFmtId="9" fontId="0" fillId="0" borderId="26" xfId="0" applyNumberFormat="1" applyBorder="1"/>
    <xf numFmtId="0" fontId="0" fillId="0" borderId="0" xfId="0"/>
    <xf numFmtId="0" fontId="2" fillId="0" borderId="0" xfId="0" applyFont="1"/>
    <xf numFmtId="0" fontId="2" fillId="0" borderId="19" xfId="0" applyFont="1" applyBorder="1"/>
    <xf numFmtId="0" fontId="2" fillId="0" borderId="26" xfId="0" applyFont="1" applyBorder="1"/>
    <xf numFmtId="0" fontId="6" fillId="0" borderId="0" xfId="0" applyFont="1"/>
    <xf numFmtId="0" fontId="0" fillId="0" borderId="43" xfId="0" applyBorder="1"/>
    <xf numFmtId="0" fontId="2" fillId="0" borderId="34" xfId="0" applyFont="1" applyFill="1" applyBorder="1"/>
    <xf numFmtId="0" fontId="2" fillId="3" borderId="26" xfId="0" applyFont="1" applyFill="1" applyBorder="1"/>
    <xf numFmtId="0" fontId="2" fillId="3" borderId="19" xfId="0" applyFont="1" applyFill="1" applyBorder="1" applyAlignment="1">
      <alignment textRotation="90"/>
    </xf>
    <xf numFmtId="2" fontId="15" fillId="0" borderId="31" xfId="0" applyNumberFormat="1" applyFont="1" applyBorder="1"/>
    <xf numFmtId="0" fontId="2" fillId="3" borderId="11" xfId="0" applyFont="1" applyFill="1" applyBorder="1" applyAlignment="1">
      <alignment textRotation="90" wrapText="1"/>
    </xf>
    <xf numFmtId="10" fontId="1" fillId="0" borderId="26" xfId="0" applyNumberFormat="1" applyFont="1" applyBorder="1"/>
    <xf numFmtId="0" fontId="6" fillId="0" borderId="26" xfId="0" applyFont="1" applyBorder="1"/>
    <xf numFmtId="2" fontId="2" fillId="0" borderId="10" xfId="0" applyNumberFormat="1" applyFont="1" applyBorder="1"/>
    <xf numFmtId="0" fontId="14" fillId="0" borderId="41" xfId="0" applyFont="1" applyBorder="1"/>
    <xf numFmtId="0" fontId="14" fillId="0" borderId="5" xfId="0" applyFont="1" applyBorder="1"/>
    <xf numFmtId="9" fontId="1" fillId="0" borderId="26" xfId="0" applyNumberFormat="1" applyFont="1" applyBorder="1"/>
    <xf numFmtId="0" fontId="14" fillId="0" borderId="4" xfId="0" applyFont="1" applyBorder="1"/>
    <xf numFmtId="0" fontId="14" fillId="0" borderId="6" xfId="0" applyFont="1" applyBorder="1"/>
    <xf numFmtId="0" fontId="14" fillId="0" borderId="40" xfId="0" applyFont="1" applyBorder="1"/>
    <xf numFmtId="2" fontId="2" fillId="0" borderId="31" xfId="0" applyNumberFormat="1" applyFont="1" applyBorder="1"/>
    <xf numFmtId="0" fontId="1" fillId="0" borderId="0" xfId="0" applyFont="1"/>
    <xf numFmtId="9" fontId="1" fillId="0" borderId="2" xfId="0" applyNumberFormat="1" applyFont="1" applyFill="1" applyBorder="1"/>
    <xf numFmtId="9" fontId="1" fillId="0" borderId="2" xfId="0" applyNumberFormat="1" applyFont="1" applyBorder="1"/>
    <xf numFmtId="1" fontId="1" fillId="9" borderId="43" xfId="0" applyNumberFormat="1" applyFont="1" applyFill="1" applyBorder="1"/>
    <xf numFmtId="0" fontId="16" fillId="3" borderId="20" xfId="0" applyFont="1" applyFill="1" applyBorder="1" applyAlignment="1">
      <alignment textRotation="90"/>
    </xf>
    <xf numFmtId="165" fontId="14" fillId="0" borderId="5" xfId="0" applyNumberFormat="1" applyFont="1" applyBorder="1"/>
    <xf numFmtId="0" fontId="2" fillId="3" borderId="67" xfId="0" applyFont="1" applyFill="1" applyBorder="1" applyAlignment="1">
      <alignment textRotation="90"/>
    </xf>
    <xf numFmtId="0" fontId="2" fillId="0" borderId="42" xfId="0" applyFont="1" applyBorder="1"/>
    <xf numFmtId="0" fontId="14" fillId="0" borderId="40" xfId="0" applyFont="1" applyFill="1" applyBorder="1"/>
    <xf numFmtId="0" fontId="8" fillId="0" borderId="4" xfId="2" applyFont="1" applyBorder="1"/>
    <xf numFmtId="0" fontId="2" fillId="9" borderId="2" xfId="0" applyFont="1" applyFill="1" applyBorder="1"/>
    <xf numFmtId="0" fontId="1" fillId="0" borderId="0" xfId="0" applyFont="1" applyFill="1"/>
    <xf numFmtId="0" fontId="1" fillId="0" borderId="21" xfId="0" applyFont="1" applyBorder="1" applyAlignment="1">
      <alignment horizontal="center" vertical="center"/>
    </xf>
    <xf numFmtId="0" fontId="0" fillId="0" borderId="68" xfId="0" applyBorder="1" applyAlignment="1">
      <alignment horizontal="center" vertical="center"/>
    </xf>
    <xf numFmtId="14" fontId="0" fillId="0" borderId="81" xfId="0" applyNumberFormat="1"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0" fillId="0" borderId="69" xfId="0" applyBorder="1" applyAlignment="1">
      <alignment horizontal="center" vertical="center"/>
    </xf>
    <xf numFmtId="0" fontId="1" fillId="0" borderId="0" xfId="0" applyFont="1"/>
    <xf numFmtId="0" fontId="8" fillId="0" borderId="4" xfId="2" applyFont="1" applyBorder="1"/>
    <xf numFmtId="1" fontId="0" fillId="0" borderId="0" xfId="0" applyNumberFormat="1"/>
    <xf numFmtId="0" fontId="2" fillId="0" borderId="43" xfId="0" applyFont="1" applyBorder="1"/>
    <xf numFmtId="0" fontId="8" fillId="0" borderId="4" xfId="2" applyFont="1" applyBorder="1"/>
    <xf numFmtId="0" fontId="8" fillId="0" borderId="5" xfId="2" applyFont="1" applyBorder="1"/>
    <xf numFmtId="0" fontId="14" fillId="0" borderId="56" xfId="0" applyFont="1" applyFill="1" applyBorder="1"/>
    <xf numFmtId="0" fontId="14" fillId="0" borderId="57" xfId="0" applyFont="1" applyFill="1" applyBorder="1"/>
    <xf numFmtId="0" fontId="14" fillId="0" borderId="58" xfId="0" applyFont="1" applyFill="1" applyBorder="1"/>
    <xf numFmtId="0" fontId="14" fillId="0" borderId="7" xfId="0" applyFont="1" applyBorder="1"/>
    <xf numFmtId="0" fontId="14" fillId="0" borderId="8" xfId="0" applyFont="1" applyBorder="1"/>
    <xf numFmtId="0" fontId="14" fillId="0" borderId="44" xfId="0" applyFont="1" applyBorder="1"/>
    <xf numFmtId="0" fontId="5" fillId="0" borderId="88" xfId="0" applyFont="1" applyBorder="1"/>
    <xf numFmtId="0" fontId="14" fillId="0" borderId="37" xfId="0" applyFont="1" applyBorder="1"/>
    <xf numFmtId="0" fontId="14" fillId="0" borderId="24" xfId="0" applyFont="1" applyBorder="1"/>
    <xf numFmtId="0" fontId="2" fillId="0" borderId="92" xfId="2" applyFont="1" applyBorder="1"/>
    <xf numFmtId="0" fontId="1" fillId="0" borderId="0" xfId="0" applyFont="1" applyFill="1" applyBorder="1"/>
    <xf numFmtId="0" fontId="8" fillId="0" borderId="87" xfId="2" applyFont="1" applyBorder="1"/>
    <xf numFmtId="0" fontId="8" fillId="0" borderId="4" xfId="2" applyFont="1" applyBorder="1"/>
    <xf numFmtId="0" fontId="2" fillId="0" borderId="88" xfId="0" applyFont="1" applyBorder="1"/>
    <xf numFmtId="0" fontId="2" fillId="0" borderId="92" xfId="0" applyFont="1" applyBorder="1"/>
    <xf numFmtId="0" fontId="14" fillId="0" borderId="89" xfId="0" applyFont="1" applyFill="1" applyBorder="1"/>
    <xf numFmtId="0" fontId="14" fillId="0" borderId="90" xfId="0" applyFont="1" applyFill="1" applyBorder="1"/>
    <xf numFmtId="0" fontId="14" fillId="0" borderId="59" xfId="0" applyFont="1" applyFill="1" applyBorder="1"/>
    <xf numFmtId="0" fontId="14" fillId="0" borderId="60" xfId="0" applyFont="1" applyFill="1" applyBorder="1"/>
    <xf numFmtId="0" fontId="1" fillId="0" borderId="96" xfId="2" applyFont="1" applyBorder="1" applyAlignment="1">
      <alignment horizontal="center" vertical="center"/>
    </xf>
    <xf numFmtId="0" fontId="1" fillId="0" borderId="95" xfId="2" applyBorder="1" applyAlignment="1">
      <alignment horizontal="center" vertical="center"/>
    </xf>
    <xf numFmtId="0" fontId="1" fillId="0" borderId="91" xfId="2" applyBorder="1" applyAlignment="1">
      <alignment horizontal="center" vertical="center"/>
    </xf>
    <xf numFmtId="0" fontId="1" fillId="0" borderId="0" xfId="2"/>
    <xf numFmtId="1" fontId="8" fillId="0" borderId="97" xfId="0" applyNumberFormat="1" applyFont="1" applyBorder="1"/>
    <xf numFmtId="1" fontId="8" fillId="0" borderId="98" xfId="0" applyNumberFormat="1" applyFont="1" applyBorder="1"/>
    <xf numFmtId="0" fontId="8" fillId="0" borderId="97" xfId="0" applyFont="1" applyBorder="1"/>
    <xf numFmtId="0" fontId="8" fillId="0" borderId="98" xfId="0" applyFont="1" applyBorder="1"/>
    <xf numFmtId="0" fontId="14" fillId="0" borderId="22" xfId="0" applyFont="1" applyBorder="1"/>
    <xf numFmtId="0" fontId="14" fillId="0" borderId="36" xfId="0" applyFont="1" applyBorder="1"/>
    <xf numFmtId="0" fontId="14" fillId="0" borderId="23" xfId="0" applyFont="1" applyBorder="1"/>
    <xf numFmtId="0" fontId="21" fillId="0" borderId="45" xfId="5" applyFont="1" applyBorder="1"/>
    <xf numFmtId="0" fontId="21" fillId="0" borderId="8" xfId="5" applyFont="1" applyBorder="1"/>
    <xf numFmtId="0" fontId="21" fillId="0" borderId="9" xfId="5" applyFont="1" applyBorder="1"/>
    <xf numFmtId="0" fontId="8" fillId="11" borderId="1" xfId="0" applyFont="1" applyFill="1" applyBorder="1"/>
    <xf numFmtId="0" fontId="22" fillId="0" borderId="0" xfId="3" applyFont="1" applyBorder="1"/>
    <xf numFmtId="0" fontId="22" fillId="0" borderId="46" xfId="3" applyFont="1" applyBorder="1"/>
    <xf numFmtId="0" fontId="8" fillId="0" borderId="104" xfId="0" applyFont="1" applyBorder="1"/>
    <xf numFmtId="0" fontId="8" fillId="0" borderId="106" xfId="0" applyFont="1" applyBorder="1"/>
    <xf numFmtId="0" fontId="14" fillId="0" borderId="91" xfId="0" applyFont="1" applyFill="1" applyBorder="1"/>
    <xf numFmtId="0" fontId="14" fillId="0" borderId="107" xfId="3" applyFont="1" applyBorder="1"/>
    <xf numFmtId="165" fontId="14" fillId="0" borderId="107" xfId="3" applyNumberFormat="1" applyFont="1" applyBorder="1"/>
    <xf numFmtId="165" fontId="14" fillId="0" borderId="8" xfId="0" applyNumberFormat="1" applyFont="1" applyBorder="1"/>
    <xf numFmtId="0" fontId="1" fillId="0" borderId="0" xfId="2" applyFont="1"/>
    <xf numFmtId="0" fontId="8" fillId="0" borderId="107" xfId="0" applyFont="1" applyBorder="1"/>
    <xf numFmtId="0" fontId="9" fillId="0" borderId="107" xfId="0" applyFont="1" applyBorder="1"/>
    <xf numFmtId="0" fontId="14" fillId="0" borderId="115" xfId="0" applyFont="1" applyBorder="1"/>
    <xf numFmtId="0" fontId="14" fillId="0" borderId="115" xfId="3" applyFont="1" applyBorder="1"/>
    <xf numFmtId="0" fontId="23" fillId="3" borderId="15" xfId="1" applyFont="1" applyFill="1" applyBorder="1" applyAlignment="1" applyProtection="1">
      <alignment textRotation="90"/>
    </xf>
    <xf numFmtId="0" fontId="8" fillId="0" borderId="115" xfId="0" applyFont="1" applyBorder="1"/>
    <xf numFmtId="0" fontId="9" fillId="0" borderId="115" xfId="0" applyFont="1" applyBorder="1"/>
    <xf numFmtId="0" fontId="1" fillId="0" borderId="5" xfId="0" applyFont="1" applyBorder="1"/>
    <xf numFmtId="0" fontId="1" fillId="0" borderId="4" xfId="0" applyFont="1" applyBorder="1"/>
    <xf numFmtId="0" fontId="1" fillId="0" borderId="40" xfId="0" applyFont="1" applyBorder="1"/>
    <xf numFmtId="0" fontId="1" fillId="0" borderId="56" xfId="0" applyFont="1" applyBorder="1"/>
    <xf numFmtId="0" fontId="1" fillId="0" borderId="57" xfId="0" applyFont="1" applyBorder="1"/>
    <xf numFmtId="0" fontId="1" fillId="0" borderId="58" xfId="0" applyFont="1" applyBorder="1"/>
    <xf numFmtId="0" fontId="1" fillId="0" borderId="108" xfId="2" applyFont="1" applyBorder="1" applyAlignment="1">
      <alignment horizontal="left" vertical="center"/>
    </xf>
    <xf numFmtId="0" fontId="1" fillId="0" borderId="108" xfId="2" applyFont="1" applyBorder="1" applyAlignment="1">
      <alignment horizontal="center" vertical="center" wrapText="1"/>
    </xf>
    <xf numFmtId="0" fontId="0" fillId="0" borderId="118" xfId="0" applyBorder="1"/>
    <xf numFmtId="0" fontId="0" fillId="0" borderId="108" xfId="0" applyBorder="1"/>
    <xf numFmtId="0" fontId="0" fillId="0" borderId="119" xfId="0" applyBorder="1"/>
    <xf numFmtId="0" fontId="1" fillId="0" borderId="119" xfId="2" applyFont="1" applyBorder="1" applyAlignment="1">
      <alignment horizontal="left" vertical="center"/>
    </xf>
    <xf numFmtId="0" fontId="1" fillId="0" borderId="118" xfId="2" applyFont="1" applyBorder="1" applyAlignment="1">
      <alignment horizontal="center" vertical="center" wrapText="1"/>
    </xf>
    <xf numFmtId="0" fontId="1" fillId="0" borderId="117" xfId="2" applyFont="1" applyBorder="1" applyAlignment="1">
      <alignment horizontal="center" vertical="center" wrapText="1"/>
    </xf>
    <xf numFmtId="0" fontId="26" fillId="0" borderId="118" xfId="0" applyFont="1" applyBorder="1" applyAlignment="1">
      <alignment vertical="center"/>
    </xf>
    <xf numFmtId="0" fontId="14" fillId="0" borderId="112" xfId="5" applyFont="1" applyBorder="1"/>
    <xf numFmtId="0" fontId="14" fillId="0" borderId="111" xfId="5" applyFont="1" applyBorder="1"/>
    <xf numFmtId="0" fontId="14" fillId="0" borderId="113" xfId="5" applyFont="1" applyBorder="1"/>
    <xf numFmtId="0" fontId="1" fillId="0" borderId="119" xfId="2" applyFont="1" applyBorder="1"/>
    <xf numFmtId="165" fontId="1" fillId="0" borderId="24" xfId="0" applyNumberFormat="1" applyFont="1" applyBorder="1"/>
    <xf numFmtId="0" fontId="1" fillId="0" borderId="80" xfId="0" applyFont="1" applyBorder="1"/>
    <xf numFmtId="165" fontId="1" fillId="0" borderId="80" xfId="0" applyNumberFormat="1" applyFont="1" applyBorder="1"/>
    <xf numFmtId="0" fontId="1" fillId="0" borderId="117" xfId="2" applyFont="1" applyBorder="1"/>
    <xf numFmtId="0" fontId="1" fillId="0" borderId="4" xfId="2" applyFont="1" applyBorder="1"/>
    <xf numFmtId="0" fontId="1" fillId="0" borderId="115" xfId="2" applyFont="1" applyBorder="1"/>
    <xf numFmtId="0" fontId="1" fillId="0" borderId="116" xfId="2" applyFont="1" applyFill="1" applyBorder="1"/>
    <xf numFmtId="0" fontId="1" fillId="0" borderId="37" xfId="0" applyFont="1" applyBorder="1"/>
    <xf numFmtId="0" fontId="1" fillId="0" borderId="24" xfId="0" applyFont="1" applyBorder="1"/>
    <xf numFmtId="0" fontId="1" fillId="0" borderId="79" xfId="0" applyFont="1" applyBorder="1"/>
    <xf numFmtId="0" fontId="1" fillId="0" borderId="114" xfId="0" applyFont="1" applyBorder="1"/>
    <xf numFmtId="0" fontId="8" fillId="0" borderId="1" xfId="0" applyFont="1" applyFill="1" applyBorder="1"/>
    <xf numFmtId="2" fontId="2" fillId="0" borderId="31" xfId="2" applyNumberFormat="1" applyFont="1" applyBorder="1"/>
    <xf numFmtId="0" fontId="1" fillId="0" borderId="115" xfId="2" applyFont="1" applyBorder="1"/>
    <xf numFmtId="0" fontId="1" fillId="0" borderId="129" xfId="2" applyFont="1" applyBorder="1"/>
    <xf numFmtId="165" fontId="1" fillId="0" borderId="115" xfId="2" applyNumberFormat="1" applyFont="1" applyBorder="1"/>
    <xf numFmtId="0" fontId="1" fillId="0" borderId="128" xfId="2" applyFont="1" applyBorder="1"/>
    <xf numFmtId="0" fontId="27" fillId="0" borderId="131" xfId="2" applyFont="1" applyFill="1" applyBorder="1"/>
    <xf numFmtId="0" fontId="27" fillId="0" borderId="121" xfId="2" applyFont="1" applyFill="1" applyBorder="1"/>
    <xf numFmtId="0" fontId="27" fillId="0" borderId="122" xfId="2" applyFont="1" applyFill="1" applyBorder="1"/>
    <xf numFmtId="0" fontId="27" fillId="0" borderId="123" xfId="2" applyFont="1" applyFill="1" applyBorder="1"/>
    <xf numFmtId="0" fontId="27" fillId="0" borderId="124" xfId="2" applyFont="1" applyFill="1" applyBorder="1"/>
    <xf numFmtId="0" fontId="1" fillId="0" borderId="103" xfId="2" applyFont="1" applyBorder="1"/>
    <xf numFmtId="0" fontId="1" fillId="0" borderId="104" xfId="2" applyFont="1" applyBorder="1"/>
    <xf numFmtId="0" fontId="1" fillId="0" borderId="105" xfId="2" applyFont="1" applyBorder="1"/>
    <xf numFmtId="0" fontId="1" fillId="0" borderId="41" xfId="0" applyFont="1" applyBorder="1"/>
    <xf numFmtId="0" fontId="1" fillId="0" borderId="6" xfId="0" applyFont="1" applyFill="1" applyBorder="1"/>
    <xf numFmtId="0" fontId="1" fillId="0" borderId="107" xfId="2" applyFont="1" applyBorder="1"/>
    <xf numFmtId="165" fontId="1" fillId="0" borderId="107" xfId="2" applyNumberFormat="1" applyFont="1" applyBorder="1"/>
    <xf numFmtId="0" fontId="5" fillId="3" borderId="12" xfId="0" applyFont="1" applyFill="1" applyBorder="1" applyAlignment="1"/>
    <xf numFmtId="0" fontId="0" fillId="0" borderId="64" xfId="0" applyBorder="1" applyAlignment="1"/>
    <xf numFmtId="0" fontId="5" fillId="3" borderId="12" xfId="0" applyFont="1" applyFill="1" applyBorder="1" applyAlignment="1">
      <alignment wrapText="1"/>
    </xf>
    <xf numFmtId="0" fontId="0" fillId="0" borderId="65" xfId="0" applyBorder="1" applyAlignment="1">
      <alignment wrapText="1"/>
    </xf>
    <xf numFmtId="0" fontId="5" fillId="3" borderId="12" xfId="0" applyFont="1" applyFill="1" applyBorder="1" applyAlignment="1">
      <alignment horizontal="left"/>
    </xf>
    <xf numFmtId="0" fontId="0" fillId="0" borderId="65" xfId="0" applyBorder="1" applyAlignment="1">
      <alignment horizontal="left"/>
    </xf>
    <xf numFmtId="0" fontId="0" fillId="0" borderId="48" xfId="0" applyBorder="1" applyAlignment="1"/>
    <xf numFmtId="0" fontId="0" fillId="0" borderId="55" xfId="0" applyBorder="1" applyAlignment="1"/>
    <xf numFmtId="0" fontId="0" fillId="0" borderId="16" xfId="0" applyBorder="1" applyAlignment="1"/>
    <xf numFmtId="0" fontId="0" fillId="0" borderId="46" xfId="0" applyBorder="1" applyAlignment="1"/>
    <xf numFmtId="0" fontId="0" fillId="0" borderId="0" xfId="0" applyBorder="1" applyAlignment="1"/>
    <xf numFmtId="0" fontId="0" fillId="0" borderId="66" xfId="0" applyBorder="1" applyAlignment="1"/>
    <xf numFmtId="0" fontId="5" fillId="3" borderId="10" xfId="0" applyFont="1" applyFill="1" applyBorder="1" applyAlignment="1">
      <alignment horizontal="center"/>
    </xf>
    <xf numFmtId="0" fontId="5" fillId="3" borderId="67" xfId="0" applyFont="1" applyFill="1" applyBorder="1" applyAlignment="1">
      <alignment horizontal="center"/>
    </xf>
    <xf numFmtId="0" fontId="5" fillId="3" borderId="11" xfId="0" applyFont="1" applyFill="1" applyBorder="1" applyAlignment="1">
      <alignment horizontal="center"/>
    </xf>
    <xf numFmtId="0" fontId="0" fillId="0" borderId="65" xfId="0" applyBorder="1" applyAlignment="1"/>
    <xf numFmtId="0" fontId="0" fillId="0" borderId="68" xfId="0" applyBorder="1" applyAlignment="1"/>
    <xf numFmtId="0" fontId="0" fillId="0" borderId="69" xfId="0" applyBorder="1" applyAlignment="1"/>
    <xf numFmtId="0" fontId="2" fillId="3" borderId="10" xfId="0" applyFont="1" applyFill="1" applyBorder="1" applyAlignment="1">
      <alignment horizontal="center"/>
    </xf>
    <xf numFmtId="0" fontId="0" fillId="0" borderId="67" xfId="0" applyBorder="1" applyAlignment="1">
      <alignment horizontal="center"/>
    </xf>
    <xf numFmtId="0" fontId="0" fillId="0" borderId="11" xfId="0" applyBorder="1" applyAlignment="1">
      <alignment horizontal="center"/>
    </xf>
    <xf numFmtId="0" fontId="5" fillId="3" borderId="13" xfId="0" applyFont="1" applyFill="1" applyBorder="1" applyAlignment="1"/>
    <xf numFmtId="0" fontId="5" fillId="3" borderId="55" xfId="0" applyFont="1" applyFill="1" applyBorder="1" applyAlignment="1"/>
    <xf numFmtId="0" fontId="5" fillId="3" borderId="16" xfId="0" applyFont="1" applyFill="1" applyBorder="1" applyAlignment="1"/>
    <xf numFmtId="0" fontId="1" fillId="0" borderId="49" xfId="0" applyFont="1" applyFill="1" applyBorder="1" applyAlignment="1">
      <alignment horizontal="left"/>
    </xf>
    <xf numFmtId="0" fontId="1" fillId="0" borderId="40" xfId="0" applyFont="1" applyBorder="1" applyAlignment="1">
      <alignment horizontal="left"/>
    </xf>
    <xf numFmtId="0" fontId="2" fillId="2" borderId="10" xfId="0" applyFont="1" applyFill="1" applyBorder="1" applyAlignment="1">
      <alignment horizontal="center" wrapText="1"/>
    </xf>
    <xf numFmtId="0" fontId="5" fillId="2" borderId="11" xfId="0" applyFont="1" applyFill="1" applyBorder="1" applyAlignment="1">
      <alignment horizontal="center" wrapText="1"/>
    </xf>
    <xf numFmtId="0" fontId="1" fillId="0" borderId="5" xfId="0" applyFont="1" applyFill="1" applyBorder="1" applyAlignment="1"/>
    <xf numFmtId="0" fontId="1" fillId="0" borderId="6" xfId="0" applyFont="1" applyBorder="1" applyAlignment="1"/>
    <xf numFmtId="0" fontId="1" fillId="0" borderId="8" xfId="0" applyFont="1" applyFill="1" applyBorder="1" applyAlignment="1"/>
    <xf numFmtId="0" fontId="1" fillId="0" borderId="9" xfId="0" applyFont="1" applyBorder="1" applyAlignment="1"/>
    <xf numFmtId="0" fontId="5" fillId="0" borderId="49" xfId="0" applyFont="1" applyBorder="1" applyAlignment="1">
      <alignment horizontal="center"/>
    </xf>
    <xf numFmtId="0" fontId="5" fillId="0" borderId="47" xfId="0" applyFont="1" applyBorder="1" applyAlignment="1">
      <alignment horizontal="center"/>
    </xf>
    <xf numFmtId="0" fontId="0" fillId="0" borderId="41" xfId="0" applyBorder="1" applyAlignment="1"/>
    <xf numFmtId="0" fontId="2" fillId="2" borderId="67"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5" fillId="2" borderId="49" xfId="0" applyFont="1" applyFill="1" applyBorder="1" applyAlignment="1">
      <alignment horizontal="center" wrapText="1"/>
    </xf>
    <xf numFmtId="0" fontId="0" fillId="0" borderId="47" xfId="0" applyBorder="1" applyAlignment="1"/>
    <xf numFmtId="0" fontId="2" fillId="9" borderId="70" xfId="0" applyFont="1" applyFill="1" applyBorder="1" applyAlignment="1">
      <alignment horizontal="center"/>
    </xf>
    <xf numFmtId="0" fontId="5" fillId="0" borderId="41" xfId="0" applyFont="1" applyBorder="1" applyAlignment="1">
      <alignment horizontal="center"/>
    </xf>
    <xf numFmtId="0" fontId="0" fillId="0" borderId="50" xfId="0" applyFill="1" applyBorder="1" applyAlignment="1"/>
    <xf numFmtId="0" fontId="0" fillId="0" borderId="71" xfId="0" applyBorder="1" applyAlignment="1"/>
    <xf numFmtId="0" fontId="0" fillId="0" borderId="32" xfId="0" applyBorder="1" applyAlignment="1"/>
    <xf numFmtId="0" fontId="0" fillId="0" borderId="49" xfId="0" applyFill="1" applyBorder="1" applyAlignment="1"/>
    <xf numFmtId="0" fontId="0" fillId="0" borderId="40" xfId="0" applyBorder="1" applyAlignment="1"/>
    <xf numFmtId="0" fontId="0" fillId="0" borderId="72" xfId="0" applyFill="1" applyBorder="1" applyAlignment="1"/>
    <xf numFmtId="0" fontId="0" fillId="0" borderId="73" xfId="0" applyBorder="1" applyAlignment="1"/>
    <xf numFmtId="0" fontId="0" fillId="0" borderId="44" xfId="0" applyBorder="1" applyAlignment="1"/>
    <xf numFmtId="0" fontId="2" fillId="2" borderId="10" xfId="0" applyFont="1" applyFill="1" applyBorder="1" applyAlignment="1">
      <alignment horizontal="center"/>
    </xf>
    <xf numFmtId="0" fontId="2" fillId="2" borderId="67" xfId="0" applyFont="1" applyFill="1" applyBorder="1" applyAlignment="1">
      <alignment horizontal="center"/>
    </xf>
    <xf numFmtId="0" fontId="2" fillId="2" borderId="11" xfId="0" applyFont="1" applyFill="1" applyBorder="1" applyAlignment="1">
      <alignment horizontal="center"/>
    </xf>
    <xf numFmtId="0" fontId="2" fillId="9" borderId="10" xfId="0" applyFont="1" applyFill="1" applyBorder="1" applyAlignment="1">
      <alignment horizontal="center"/>
    </xf>
    <xf numFmtId="0" fontId="5" fillId="9" borderId="67" xfId="0" applyFont="1" applyFill="1" applyBorder="1" applyAlignment="1">
      <alignment horizontal="center"/>
    </xf>
    <xf numFmtId="0" fontId="5" fillId="9" borderId="11" xfId="0" applyFont="1" applyFill="1" applyBorder="1" applyAlignment="1">
      <alignment horizontal="center"/>
    </xf>
    <xf numFmtId="0" fontId="5" fillId="9" borderId="10" xfId="0" applyFont="1" applyFill="1" applyBorder="1" applyAlignment="1">
      <alignment horizontal="center"/>
    </xf>
    <xf numFmtId="0" fontId="2" fillId="3" borderId="75" xfId="0" applyFont="1" applyFill="1" applyBorder="1" applyAlignment="1">
      <alignment horizontal="center"/>
    </xf>
    <xf numFmtId="0" fontId="2" fillId="3" borderId="76" xfId="0" applyFont="1" applyFill="1" applyBorder="1" applyAlignment="1">
      <alignment horizontal="center"/>
    </xf>
    <xf numFmtId="0" fontId="2" fillId="3" borderId="77" xfId="0" applyFont="1" applyFill="1" applyBorder="1" applyAlignment="1">
      <alignment horizontal="center"/>
    </xf>
    <xf numFmtId="0" fontId="2" fillId="3" borderId="78" xfId="0" applyFont="1" applyFill="1" applyBorder="1" applyAlignment="1">
      <alignment horizontal="center"/>
    </xf>
    <xf numFmtId="0" fontId="1" fillId="0" borderId="37" xfId="0" applyFont="1" applyFill="1" applyBorder="1" applyAlignment="1">
      <alignment vertical="center" wrapText="1"/>
    </xf>
    <xf numFmtId="0" fontId="21" fillId="0" borderId="24" xfId="0" applyFont="1" applyFill="1" applyBorder="1" applyAlignment="1">
      <alignment vertical="center" wrapText="1"/>
    </xf>
    <xf numFmtId="0" fontId="14" fillId="0" borderId="37" xfId="0" applyFont="1" applyFill="1" applyBorder="1" applyAlignment="1">
      <alignment vertical="center" wrapText="1"/>
    </xf>
    <xf numFmtId="0" fontId="21" fillId="0" borderId="69" xfId="3" applyFont="1" applyBorder="1" applyAlignment="1">
      <alignment vertical="center" wrapText="1"/>
    </xf>
    <xf numFmtId="0" fontId="0" fillId="0" borderId="136" xfId="0" applyFont="1" applyBorder="1" applyAlignment="1">
      <alignment vertical="center" wrapText="1"/>
    </xf>
    <xf numFmtId="0" fontId="1" fillId="0" borderId="136" xfId="0" applyFont="1" applyBorder="1"/>
    <xf numFmtId="0" fontId="1" fillId="0" borderId="137" xfId="0" applyFont="1" applyBorder="1"/>
    <xf numFmtId="0" fontId="14" fillId="0" borderId="133" xfId="0" applyFont="1" applyBorder="1" applyAlignment="1">
      <alignment vertical="center" wrapText="1"/>
    </xf>
    <xf numFmtId="0" fontId="1" fillId="0" borderId="134" xfId="0" applyFont="1" applyBorder="1"/>
    <xf numFmtId="0" fontId="1" fillId="0" borderId="135" xfId="0" applyFont="1" applyBorder="1"/>
    <xf numFmtId="14" fontId="1" fillId="0" borderId="109" xfId="2" applyNumberFormat="1" applyBorder="1" applyAlignment="1">
      <alignment horizontal="center" vertical="center"/>
    </xf>
    <xf numFmtId="14" fontId="1" fillId="0" borderId="110" xfId="2" applyNumberFormat="1" applyBorder="1" applyAlignment="1">
      <alignment horizontal="center" vertical="center"/>
    </xf>
    <xf numFmtId="0" fontId="1" fillId="0" borderId="5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32" xfId="0" applyFont="1" applyBorder="1" applyAlignment="1">
      <alignment horizontal="center" vertical="center" wrapText="1"/>
    </xf>
    <xf numFmtId="0" fontId="2" fillId="3" borderId="67" xfId="0" applyFont="1" applyFill="1" applyBorder="1" applyAlignment="1">
      <alignment horizontal="center"/>
    </xf>
    <xf numFmtId="0" fontId="2" fillId="3" borderId="11" xfId="0" applyFont="1"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2" fillId="0" borderId="43"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4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2" fillId="3" borderId="74" xfId="0" applyFont="1" applyFill="1" applyBorder="1" applyAlignment="1">
      <alignment horizontal="center"/>
    </xf>
    <xf numFmtId="0" fontId="0" fillId="0" borderId="55" xfId="0" applyBorder="1" applyAlignment="1">
      <alignment horizontal="center" vertical="center" wrapText="1"/>
    </xf>
    <xf numFmtId="0" fontId="0" fillId="0" borderId="55" xfId="0" applyBorder="1" applyAlignment="1">
      <alignment horizontal="center" vertical="center"/>
    </xf>
    <xf numFmtId="0" fontId="1" fillId="0" borderId="39" xfId="0" applyFont="1"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1" fillId="0" borderId="49" xfId="0" applyFont="1" applyBorder="1" applyAlignment="1">
      <alignment horizontal="center" vertical="center" wrapText="1"/>
    </xf>
    <xf numFmtId="0" fontId="0" fillId="0" borderId="40" xfId="0" applyBorder="1" applyAlignment="1">
      <alignment horizontal="center" vertical="center" wrapText="1"/>
    </xf>
    <xf numFmtId="0" fontId="1" fillId="0" borderId="39" xfId="2" applyFont="1" applyBorder="1" applyAlignment="1">
      <alignment horizontal="left" vertical="center"/>
    </xf>
    <xf numFmtId="0" fontId="1" fillId="0" borderId="83" xfId="2" applyFont="1" applyBorder="1" applyAlignment="1">
      <alignment horizontal="left" vertical="center"/>
    </xf>
    <xf numFmtId="0" fontId="1" fillId="0" borderId="85" xfId="2" applyFont="1" applyBorder="1" applyAlignment="1">
      <alignment horizontal="left" vertical="center"/>
    </xf>
    <xf numFmtId="0" fontId="1" fillId="0" borderId="94" xfId="2" applyFont="1" applyBorder="1" applyAlignment="1">
      <alignment horizontal="center" vertical="center" wrapText="1"/>
    </xf>
    <xf numFmtId="0" fontId="1" fillId="0" borderId="93" xfId="2" applyFont="1" applyBorder="1" applyAlignment="1">
      <alignment horizontal="center" vertical="center" wrapText="1"/>
    </xf>
    <xf numFmtId="0" fontId="1" fillId="0" borderId="86" xfId="2" applyFont="1" applyBorder="1" applyAlignment="1">
      <alignment horizontal="center" vertical="center" wrapText="1"/>
    </xf>
    <xf numFmtId="0" fontId="1" fillId="0" borderId="94" xfId="2" applyFont="1" applyBorder="1" applyAlignment="1">
      <alignment horizontal="center" vertical="center"/>
    </xf>
    <xf numFmtId="0" fontId="1" fillId="0" borderId="93" xfId="2" applyFont="1" applyBorder="1" applyAlignment="1">
      <alignment horizontal="center" vertical="center"/>
    </xf>
    <xf numFmtId="0" fontId="1" fillId="0" borderId="86" xfId="2" applyFont="1" applyBorder="1" applyAlignment="1">
      <alignment horizontal="center" vertical="center"/>
    </xf>
    <xf numFmtId="0" fontId="1" fillId="0" borderId="39" xfId="2" applyFont="1" applyBorder="1" applyAlignment="1">
      <alignment horizontal="left" vertical="center" wrapText="1"/>
    </xf>
    <xf numFmtId="0" fontId="1" fillId="0" borderId="97" xfId="2" applyFont="1" applyBorder="1" applyAlignment="1">
      <alignment horizontal="left" vertical="center"/>
    </xf>
    <xf numFmtId="0" fontId="1" fillId="0" borderId="99" xfId="2" applyFont="1" applyBorder="1" applyAlignment="1">
      <alignment horizontal="left" vertical="center"/>
    </xf>
    <xf numFmtId="0" fontId="1" fillId="0" borderId="72" xfId="0" applyFont="1" applyBorder="1" applyAlignment="1"/>
    <xf numFmtId="0" fontId="2" fillId="3" borderId="27" xfId="0" applyFont="1" applyFill="1" applyBorder="1" applyAlignment="1">
      <alignment horizontal="center"/>
    </xf>
    <xf numFmtId="14" fontId="1" fillId="0" borderId="87" xfId="2" applyNumberFormat="1" applyBorder="1" applyAlignment="1">
      <alignment horizontal="center" vertical="center"/>
    </xf>
    <xf numFmtId="0" fontId="1" fillId="0" borderId="87" xfId="2" applyBorder="1" applyAlignment="1">
      <alignment horizontal="center" vertical="center"/>
    </xf>
    <xf numFmtId="14" fontId="1" fillId="0" borderId="104" xfId="2" applyNumberFormat="1" applyBorder="1" applyAlignment="1">
      <alignment horizontal="center" vertical="center"/>
    </xf>
    <xf numFmtId="0" fontId="1" fillId="0" borderId="104" xfId="2" applyBorder="1" applyAlignment="1">
      <alignment horizontal="center" vertical="center"/>
    </xf>
    <xf numFmtId="0" fontId="1" fillId="0" borderId="100" xfId="2" applyFont="1" applyBorder="1" applyAlignment="1">
      <alignment horizontal="left" vertical="center"/>
    </xf>
    <xf numFmtId="0" fontId="1" fillId="0" borderId="103" xfId="2" applyFont="1" applyBorder="1" applyAlignment="1">
      <alignment horizontal="left" vertical="center"/>
    </xf>
    <xf numFmtId="0" fontId="1" fillId="0" borderId="10" xfId="0" quotePrefix="1" applyFont="1" applyBorder="1" applyAlignment="1">
      <alignment horizontal="center" vertical="center" wrapText="1"/>
    </xf>
    <xf numFmtId="0" fontId="0" fillId="0" borderId="67" xfId="0" applyBorder="1" applyAlignment="1">
      <alignment horizontal="center" vertical="center" wrapText="1"/>
    </xf>
    <xf numFmtId="0" fontId="0" fillId="0" borderId="27" xfId="0" applyBorder="1" applyAlignment="1">
      <alignment horizontal="center" vertical="center" wrapText="1"/>
    </xf>
    <xf numFmtId="15" fontId="1" fillId="0" borderId="50" xfId="0" applyNumberFormat="1" applyFont="1" applyBorder="1" applyAlignment="1">
      <alignment horizontal="center"/>
    </xf>
    <xf numFmtId="15" fontId="1" fillId="0" borderId="33" xfId="0" applyNumberFormat="1" applyFont="1" applyBorder="1" applyAlignment="1">
      <alignment horizontal="center"/>
    </xf>
    <xf numFmtId="0" fontId="1" fillId="0" borderId="50" xfId="0" applyFont="1" applyBorder="1" applyAlignment="1">
      <alignment horizontal="center" vertical="center"/>
    </xf>
    <xf numFmtId="0" fontId="1" fillId="0" borderId="71" xfId="0" applyFont="1" applyBorder="1" applyAlignment="1">
      <alignment horizontal="center" vertical="center"/>
    </xf>
    <xf numFmtId="0" fontId="1" fillId="0" borderId="32" xfId="0"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horizontal="center" vertical="center"/>
    </xf>
    <xf numFmtId="15" fontId="0" fillId="0" borderId="72" xfId="0" applyNumberFormat="1" applyBorder="1" applyAlignment="1">
      <alignment horizontal="center"/>
    </xf>
    <xf numFmtId="15" fontId="0" fillId="0" borderId="45" xfId="0" applyNumberFormat="1" applyBorder="1" applyAlignment="1">
      <alignment horizont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44"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14" fontId="0" fillId="0" borderId="50" xfId="0" applyNumberFormat="1" applyBorder="1" applyAlignment="1">
      <alignment horizontal="center" vertical="center"/>
    </xf>
    <xf numFmtId="14" fontId="0" fillId="0" borderId="33" xfId="0" applyNumberFormat="1" applyBorder="1" applyAlignment="1">
      <alignment horizontal="center" vertical="center"/>
    </xf>
    <xf numFmtId="14" fontId="0" fillId="0" borderId="109" xfId="0" applyNumberFormat="1" applyBorder="1" applyAlignment="1">
      <alignment horizontal="center" vertical="center"/>
    </xf>
    <xf numFmtId="14" fontId="0" fillId="0" borderId="110" xfId="0" applyNumberFormat="1" applyBorder="1" applyAlignment="1">
      <alignment horizontal="center" vertical="center"/>
    </xf>
    <xf numFmtId="0" fontId="0" fillId="0" borderId="94" xfId="0" applyBorder="1" applyAlignment="1">
      <alignment horizontal="center" vertical="center"/>
    </xf>
    <xf numFmtId="0" fontId="0" fillId="0" borderId="93" xfId="0" applyBorder="1" applyAlignment="1">
      <alignment horizontal="center" vertical="center"/>
    </xf>
    <xf numFmtId="0" fontId="0" fillId="0" borderId="86" xfId="0" applyBorder="1" applyAlignment="1">
      <alignment horizontal="center" vertical="center"/>
    </xf>
    <xf numFmtId="14" fontId="0" fillId="0" borderId="72" xfId="0" applyNumberFormat="1" applyBorder="1" applyAlignment="1">
      <alignment horizontal="center" vertical="center"/>
    </xf>
    <xf numFmtId="14" fontId="0" fillId="0" borderId="45" xfId="0" applyNumberForma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44" xfId="0" applyBorder="1" applyAlignment="1">
      <alignment horizontal="center" vertical="center"/>
    </xf>
    <xf numFmtId="0" fontId="0" fillId="0" borderId="50" xfId="0" applyBorder="1" applyAlignment="1">
      <alignment horizontal="center" vertical="center" wrapText="1"/>
    </xf>
    <xf numFmtId="0" fontId="0" fillId="0" borderId="71" xfId="0" applyBorder="1" applyAlignment="1">
      <alignment horizontal="center" vertical="center" wrapText="1"/>
    </xf>
    <xf numFmtId="0" fontId="0" fillId="0" borderId="32" xfId="0" applyBorder="1" applyAlignment="1">
      <alignment horizontal="center" vertical="center" wrapText="1"/>
    </xf>
    <xf numFmtId="0" fontId="1" fillId="0" borderId="56" xfId="0" applyFont="1" applyBorder="1" applyAlignment="1">
      <alignment horizontal="center" vertical="center"/>
    </xf>
    <xf numFmtId="0" fontId="0" fillId="0" borderId="57" xfId="0" applyBorder="1" applyAlignment="1">
      <alignment horizontal="center" vertical="center"/>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1" fillId="0" borderId="86" xfId="0" applyFont="1" applyBorder="1" applyAlignment="1">
      <alignment horizontal="center" vertical="center"/>
    </xf>
    <xf numFmtId="0" fontId="1" fillId="0" borderId="39" xfId="0" applyFont="1" applyBorder="1" applyAlignment="1">
      <alignment horizontal="center"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0" fillId="0" borderId="45" xfId="0" applyBorder="1" applyAlignment="1">
      <alignment horizontal="center" vertical="center"/>
    </xf>
    <xf numFmtId="14" fontId="1" fillId="0" borderId="72" xfId="0" applyNumberFormat="1" applyFont="1" applyBorder="1" applyAlignment="1">
      <alignment horizontal="center" vertical="center"/>
    </xf>
    <xf numFmtId="14" fontId="1" fillId="0" borderId="45" xfId="0" applyNumberFormat="1" applyFont="1" applyBorder="1" applyAlignment="1">
      <alignment horizontal="center" vertical="center"/>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44" xfId="0" applyFont="1" applyBorder="1" applyAlignment="1">
      <alignment horizontal="center" vertical="center" wrapText="1"/>
    </xf>
    <xf numFmtId="14" fontId="1" fillId="0" borderId="50" xfId="0" applyNumberFormat="1" applyFont="1" applyBorder="1" applyAlignment="1">
      <alignment horizontal="center" vertical="center"/>
    </xf>
    <xf numFmtId="14" fontId="1" fillId="0" borderId="33" xfId="0" applyNumberFormat="1" applyFont="1" applyBorder="1" applyAlignment="1">
      <alignment horizontal="center" vertical="center"/>
    </xf>
    <xf numFmtId="0" fontId="19" fillId="0" borderId="37" xfId="7" applyFont="1" applyBorder="1" applyAlignment="1" applyProtection="1">
      <alignment vertical="center" wrapText="1"/>
    </xf>
    <xf numFmtId="0" fontId="25" fillId="0" borderId="37" xfId="8" applyFont="1" applyBorder="1" applyAlignment="1">
      <alignment vertical="center" wrapText="1"/>
    </xf>
    <xf numFmtId="0" fontId="21" fillId="0" borderId="37" xfId="8" applyFont="1" applyBorder="1" applyAlignment="1">
      <alignment vertical="center" wrapText="1"/>
    </xf>
    <xf numFmtId="0" fontId="12" fillId="0" borderId="39" xfId="0" applyFont="1" applyBorder="1" applyAlignment="1">
      <alignment horizontal="center" vertical="center" wrapText="1"/>
    </xf>
    <xf numFmtId="0" fontId="12" fillId="0" borderId="4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0" fillId="0" borderId="102" xfId="2" applyFont="1" applyBorder="1" applyAlignment="1">
      <alignment horizontal="center" vertical="center"/>
    </xf>
    <xf numFmtId="0" fontId="1" fillId="0" borderId="100" xfId="2" applyFont="1" applyBorder="1" applyAlignment="1">
      <alignment horizontal="center" vertical="center"/>
    </xf>
    <xf numFmtId="0" fontId="1" fillId="0" borderId="101" xfId="2" applyFont="1" applyBorder="1" applyAlignment="1">
      <alignment horizontal="center" vertical="center"/>
    </xf>
    <xf numFmtId="0" fontId="1" fillId="0" borderId="102" xfId="2" applyFont="1" applyBorder="1" applyAlignment="1">
      <alignment horizontal="center" vertical="center"/>
    </xf>
    <xf numFmtId="14" fontId="1" fillId="0" borderId="84" xfId="2" applyNumberFormat="1" applyBorder="1" applyAlignment="1">
      <alignment horizontal="center" vertical="center"/>
    </xf>
    <xf numFmtId="14" fontId="1" fillId="0" borderId="85" xfId="2" applyNumberForma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0" fillId="0" borderId="102" xfId="0" applyFont="1"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0" borderId="128" xfId="2" applyFont="1" applyBorder="1" applyAlignment="1">
      <alignment horizontal="center" vertical="center"/>
    </xf>
    <xf numFmtId="0" fontId="1" fillId="0" borderId="130" xfId="2" applyFont="1" applyBorder="1" applyAlignment="1">
      <alignment horizontal="center" vertical="center"/>
    </xf>
    <xf numFmtId="0" fontId="1" fillId="0" borderId="129" xfId="2" applyFont="1" applyBorder="1" applyAlignment="1">
      <alignment horizontal="center" vertical="center"/>
    </xf>
    <xf numFmtId="0" fontId="1" fillId="0" borderId="128" xfId="2" applyBorder="1" applyAlignment="1">
      <alignment horizontal="center"/>
    </xf>
    <xf numFmtId="0" fontId="1" fillId="0" borderId="130" xfId="2" applyBorder="1" applyAlignment="1">
      <alignment horizontal="center"/>
    </xf>
    <xf numFmtId="0" fontId="1" fillId="0" borderId="129" xfId="2" applyBorder="1" applyAlignment="1">
      <alignment horizontal="center"/>
    </xf>
    <xf numFmtId="0" fontId="1" fillId="0" borderId="132" xfId="2" applyFont="1" applyBorder="1" applyAlignment="1">
      <alignment horizontal="left" vertical="center"/>
    </xf>
    <xf numFmtId="0" fontId="1" fillId="0" borderId="130" xfId="2" applyFont="1" applyBorder="1" applyAlignment="1">
      <alignment horizontal="left" vertical="center"/>
    </xf>
    <xf numFmtId="0" fontId="1" fillId="0" borderId="129" xfId="2" applyFont="1" applyBorder="1" applyAlignment="1">
      <alignment horizontal="left" vertical="center"/>
    </xf>
    <xf numFmtId="14" fontId="1" fillId="0" borderId="128" xfId="2" applyNumberFormat="1" applyBorder="1" applyAlignment="1">
      <alignment horizontal="center" vertical="center"/>
    </xf>
    <xf numFmtId="14" fontId="1" fillId="0" borderId="129" xfId="2" applyNumberFormat="1" applyBorder="1" applyAlignment="1">
      <alignment horizontal="center" vertical="center"/>
    </xf>
    <xf numFmtId="0" fontId="1" fillId="0" borderId="125" xfId="2" applyFont="1" applyFill="1" applyBorder="1" applyAlignment="1">
      <alignment vertical="center" wrapText="1"/>
    </xf>
    <xf numFmtId="0" fontId="21" fillId="0" borderId="120" xfId="2" applyFont="1" applyFill="1" applyBorder="1" applyAlignment="1">
      <alignment vertical="center"/>
    </xf>
    <xf numFmtId="0" fontId="21" fillId="0" borderId="126" xfId="2" applyFont="1" applyFill="1" applyBorder="1" applyAlignment="1">
      <alignment vertical="center"/>
    </xf>
    <xf numFmtId="0" fontId="1" fillId="0" borderId="37" xfId="2" applyFont="1" applyFill="1" applyBorder="1" applyAlignment="1">
      <alignment vertical="center" wrapText="1"/>
    </xf>
    <xf numFmtId="0" fontId="21" fillId="0" borderId="24" xfId="2" applyFont="1" applyFill="1" applyBorder="1" applyAlignment="1">
      <alignment vertical="center" wrapText="1"/>
    </xf>
    <xf numFmtId="0" fontId="27" fillId="0" borderId="37" xfId="2" applyFont="1" applyFill="1" applyBorder="1" applyAlignment="1">
      <alignment vertical="center" wrapText="1"/>
    </xf>
    <xf numFmtId="0" fontId="27" fillId="0" borderId="24" xfId="2" applyFont="1" applyFill="1" applyBorder="1" applyAlignment="1">
      <alignment vertical="center" wrapText="1"/>
    </xf>
    <xf numFmtId="0" fontId="1" fillId="0" borderId="128" xfId="2" applyFont="1" applyBorder="1" applyAlignment="1">
      <alignment horizontal="center" vertical="center" wrapText="1"/>
    </xf>
    <xf numFmtId="0" fontId="1" fillId="0" borderId="130" xfId="2" applyFont="1" applyBorder="1" applyAlignment="1">
      <alignment horizontal="center" vertical="center" wrapText="1"/>
    </xf>
    <xf numFmtId="0" fontId="1" fillId="0" borderId="127" xfId="2" applyFont="1" applyBorder="1" applyAlignment="1">
      <alignment horizontal="center" vertical="center" wrapText="1"/>
    </xf>
    <xf numFmtId="0" fontId="1" fillId="0" borderId="132" xfId="2" applyFont="1" applyBorder="1" applyAlignment="1">
      <alignment horizontal="left" vertical="center" wrapText="1"/>
    </xf>
    <xf numFmtId="0" fontId="1" fillId="0" borderId="50" xfId="2" applyFont="1" applyBorder="1" applyAlignment="1">
      <alignment horizontal="center" vertical="center"/>
    </xf>
    <xf numFmtId="0" fontId="1" fillId="0" borderId="71" xfId="2" applyFont="1" applyBorder="1" applyAlignment="1">
      <alignment horizontal="center" vertical="center"/>
    </xf>
    <xf numFmtId="0" fontId="1" fillId="0" borderId="32" xfId="2" applyFont="1" applyBorder="1" applyAlignment="1">
      <alignment horizontal="center" vertical="center"/>
    </xf>
    <xf numFmtId="14" fontId="1" fillId="0" borderId="102" xfId="2" applyNumberFormat="1" applyBorder="1" applyAlignment="1">
      <alignment horizontal="center" vertical="center"/>
    </xf>
    <xf numFmtId="14" fontId="1" fillId="0" borderId="103" xfId="2" applyNumberFormat="1" applyBorder="1" applyAlignment="1">
      <alignment horizontal="center" vertical="center"/>
    </xf>
    <xf numFmtId="165" fontId="1" fillId="0" borderId="5" xfId="0" applyNumberFormat="1" applyFont="1" applyBorder="1"/>
    <xf numFmtId="0" fontId="1" fillId="0" borderId="115" xfId="0" applyFont="1" applyBorder="1"/>
  </cellXfs>
  <cellStyles count="9">
    <cellStyle name="Explanatory Text 2" xfId="7"/>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158">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prc.qmul.ac.uk/~lloyd/gridpp/uktest.html" TargetMode="External"/><Relationship Id="rId1" Type="http://schemas.openxmlformats.org/officeDocument/2006/relationships/hyperlink" Target="http://pprc.qmul.ac.uk/~lloyd/gridpp/nagios_plot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6"/>
  <sheetViews>
    <sheetView showGridLines="0" topLeftCell="B1" zoomScale="75" zoomScaleNormal="75" workbookViewId="0">
      <selection activeCell="B5" sqref="B5"/>
    </sheetView>
  </sheetViews>
  <sheetFormatPr defaultRowHeight="12.75" x14ac:dyDescent="0.2"/>
  <cols>
    <col min="1" max="1" width="12" customWidth="1"/>
    <col min="2" max="2" width="40.42578125" customWidth="1"/>
    <col min="3" max="3" width="23.85546875" style="81" customWidth="1"/>
    <col min="4" max="4" width="11.140625" style="81" customWidth="1"/>
    <col min="5" max="5" width="10.42578125" style="81" customWidth="1"/>
    <col min="6" max="6" width="8.5703125" style="81" customWidth="1"/>
    <col min="7" max="21" width="8.7109375" customWidth="1"/>
    <col min="22" max="24" width="8.7109375" style="170" customWidth="1"/>
    <col min="25" max="27" width="8.7109375" customWidth="1"/>
    <col min="28" max="28" width="33.140625" customWidth="1"/>
    <col min="29" max="33" width="8.7109375" customWidth="1"/>
    <col min="34" max="34" width="21" customWidth="1"/>
  </cols>
  <sheetData>
    <row r="1" spans="1:36" ht="13.5" thickBot="1" x14ac:dyDescent="0.25"/>
    <row r="2" spans="1:36" x14ac:dyDescent="0.2">
      <c r="A2" s="19" t="s">
        <v>33</v>
      </c>
      <c r="B2" s="20"/>
      <c r="G2" s="26"/>
      <c r="H2" s="319" t="s">
        <v>27</v>
      </c>
      <c r="I2" s="320"/>
      <c r="J2" s="321"/>
    </row>
    <row r="3" spans="1:36" x14ac:dyDescent="0.2">
      <c r="A3" s="21" t="s">
        <v>34</v>
      </c>
      <c r="B3" s="136" t="s">
        <v>136</v>
      </c>
      <c r="G3" s="38"/>
      <c r="H3" s="322" t="s">
        <v>70</v>
      </c>
      <c r="I3" s="323"/>
      <c r="J3" s="322"/>
    </row>
    <row r="4" spans="1:36" x14ac:dyDescent="0.2">
      <c r="A4" s="21" t="s">
        <v>21</v>
      </c>
      <c r="B4" s="136" t="s">
        <v>247</v>
      </c>
      <c r="G4" s="27"/>
      <c r="H4" s="324" t="s">
        <v>28</v>
      </c>
      <c r="I4" s="323"/>
      <c r="J4" s="322"/>
    </row>
    <row r="5" spans="1:36" ht="13.5" thickBot="1" x14ac:dyDescent="0.25">
      <c r="A5" s="22" t="s">
        <v>25</v>
      </c>
      <c r="B5" s="142" t="s">
        <v>137</v>
      </c>
      <c r="G5" s="28"/>
      <c r="H5" s="324" t="s">
        <v>31</v>
      </c>
      <c r="I5" s="323"/>
      <c r="J5" s="322"/>
    </row>
    <row r="6" spans="1:36" ht="13.5" thickBot="1" x14ac:dyDescent="0.25">
      <c r="A6" s="33"/>
      <c r="B6" s="33"/>
      <c r="G6" s="25"/>
      <c r="H6" s="329" t="s">
        <v>29</v>
      </c>
      <c r="I6" s="329"/>
      <c r="J6" s="330"/>
      <c r="AJ6" s="80"/>
    </row>
    <row r="8" spans="1:36" ht="13.5" thickBot="1" x14ac:dyDescent="0.25"/>
    <row r="9" spans="1:36" ht="13.5" thickBot="1" x14ac:dyDescent="0.25">
      <c r="A9" s="313" t="s">
        <v>22</v>
      </c>
      <c r="B9" s="315" t="s">
        <v>23</v>
      </c>
      <c r="C9" s="317" t="s">
        <v>26</v>
      </c>
      <c r="D9" s="325" t="str">
        <f>Resources!A11</f>
        <v>EFDA JET</v>
      </c>
      <c r="E9" s="326"/>
      <c r="F9" s="327"/>
      <c r="G9" s="325" t="str">
        <f>Resources!A12</f>
        <v>Birmingham</v>
      </c>
      <c r="H9" s="326"/>
      <c r="I9" s="327"/>
      <c r="J9" s="325" t="str">
        <f>Resources!A13</f>
        <v>Bristol</v>
      </c>
      <c r="K9" s="326"/>
      <c r="L9" s="327"/>
      <c r="M9" s="325" t="str">
        <f>Resources!A14</f>
        <v>Cambridge</v>
      </c>
      <c r="N9" s="326"/>
      <c r="O9" s="327"/>
      <c r="P9" s="325" t="str">
        <f>Resources!A15</f>
        <v>Oxford</v>
      </c>
      <c r="Q9" s="326"/>
      <c r="R9" s="327"/>
      <c r="S9" s="325" t="str">
        <f>Resources!A16</f>
        <v>RALPP</v>
      </c>
      <c r="T9" s="326"/>
      <c r="U9" s="327"/>
      <c r="V9" s="331" t="s">
        <v>157</v>
      </c>
      <c r="W9" s="332"/>
      <c r="X9" s="333"/>
      <c r="Y9" s="325" t="s">
        <v>35</v>
      </c>
      <c r="Z9" s="326"/>
      <c r="AA9" s="327"/>
      <c r="AB9" s="313" t="s">
        <v>71</v>
      </c>
    </row>
    <row r="10" spans="1:36" ht="13.5" thickBot="1" x14ac:dyDescent="0.25">
      <c r="A10" s="314"/>
      <c r="B10" s="316"/>
      <c r="C10" s="318"/>
      <c r="D10" s="39" t="s">
        <v>74</v>
      </c>
      <c r="E10" s="40" t="s">
        <v>73</v>
      </c>
      <c r="F10" s="40" t="s">
        <v>72</v>
      </c>
      <c r="G10" s="39" t="s">
        <v>74</v>
      </c>
      <c r="H10" s="40" t="s">
        <v>73</v>
      </c>
      <c r="I10" s="40" t="s">
        <v>72</v>
      </c>
      <c r="J10" s="39" t="s">
        <v>74</v>
      </c>
      <c r="K10" s="40" t="s">
        <v>73</v>
      </c>
      <c r="L10" s="40" t="s">
        <v>72</v>
      </c>
      <c r="M10" s="39" t="s">
        <v>74</v>
      </c>
      <c r="N10" s="40" t="s">
        <v>73</v>
      </c>
      <c r="O10" s="40" t="s">
        <v>72</v>
      </c>
      <c r="P10" s="39" t="s">
        <v>74</v>
      </c>
      <c r="Q10" s="40" t="s">
        <v>73</v>
      </c>
      <c r="R10" s="40" t="s">
        <v>72</v>
      </c>
      <c r="S10" s="39" t="s">
        <v>74</v>
      </c>
      <c r="T10" s="40" t="s">
        <v>73</v>
      </c>
      <c r="U10" s="40" t="s">
        <v>72</v>
      </c>
      <c r="V10" s="39" t="s">
        <v>74</v>
      </c>
      <c r="W10" s="40" t="s">
        <v>73</v>
      </c>
      <c r="X10" s="40" t="s">
        <v>72</v>
      </c>
      <c r="Y10" s="39" t="s">
        <v>74</v>
      </c>
      <c r="Z10" s="40" t="s">
        <v>73</v>
      </c>
      <c r="AA10" s="40" t="s">
        <v>72</v>
      </c>
      <c r="AB10" s="328"/>
    </row>
    <row r="11" spans="1:36" ht="26.25" thickBot="1" x14ac:dyDescent="0.25">
      <c r="A11" s="143" t="s">
        <v>116</v>
      </c>
      <c r="B11" s="41" t="s">
        <v>75</v>
      </c>
      <c r="C11" s="82">
        <v>1</v>
      </c>
      <c r="D11" s="75">
        <v>0.21428571428571427</v>
      </c>
      <c r="E11" s="75">
        <v>0.21428571428571427</v>
      </c>
      <c r="F11" s="75">
        <f>Resources!G24</f>
        <v>0.21428571428571427</v>
      </c>
      <c r="G11" s="75">
        <v>1.4027149321266967</v>
      </c>
      <c r="H11" s="75">
        <v>1.4027149321266967</v>
      </c>
      <c r="I11" s="75">
        <f>Resources!G25</f>
        <v>1.4027149321266967</v>
      </c>
      <c r="J11" s="75">
        <v>2.0566037735849059</v>
      </c>
      <c r="K11" s="75">
        <v>2.0566037735849059</v>
      </c>
      <c r="L11" s="75">
        <f>Resources!G26</f>
        <v>4.4528301886792452</v>
      </c>
      <c r="M11" s="75">
        <v>2.3972602739726026</v>
      </c>
      <c r="N11" s="75">
        <v>2.3972602739726026</v>
      </c>
      <c r="O11" s="75">
        <f>Resources!G27</f>
        <v>2.2602739726027399</v>
      </c>
      <c r="P11" s="75">
        <v>2.6639344262295084</v>
      </c>
      <c r="Q11" s="75">
        <v>2.5</v>
      </c>
      <c r="R11" s="75">
        <f>Resources!G28</f>
        <v>2.5</v>
      </c>
      <c r="S11" s="75">
        <v>2.779552715654952</v>
      </c>
      <c r="T11" s="75">
        <v>2.779552715654952</v>
      </c>
      <c r="U11" s="75">
        <f>Resources!G29</f>
        <v>2.779552715654952</v>
      </c>
      <c r="V11" s="75">
        <v>5.384615384615385</v>
      </c>
      <c r="W11" s="75">
        <v>5.384615384615385</v>
      </c>
      <c r="X11" s="75">
        <f>Resources!G30</f>
        <v>5.384615384615385</v>
      </c>
      <c r="Y11" s="75">
        <v>2.4145259224661375</v>
      </c>
      <c r="Z11" s="75">
        <v>2.3771602055114434</v>
      </c>
      <c r="AA11" s="75">
        <f>Resources!G31</f>
        <v>2.4864549276039236</v>
      </c>
      <c r="AB11" s="3"/>
    </row>
    <row r="12" spans="1:36" ht="20.100000000000001" customHeight="1" thickBot="1" x14ac:dyDescent="0.25">
      <c r="A12" s="143" t="s">
        <v>117</v>
      </c>
      <c r="B12" s="41" t="s">
        <v>76</v>
      </c>
      <c r="C12" s="83">
        <v>1</v>
      </c>
      <c r="D12" s="75">
        <v>6.3060498220640566</v>
      </c>
      <c r="E12" s="75">
        <v>6.3060498220640566</v>
      </c>
      <c r="F12" s="75">
        <f>Resources!F24</f>
        <v>6.3060498220640566</v>
      </c>
      <c r="G12" s="75">
        <v>2.4848786311181854</v>
      </c>
      <c r="H12" s="75">
        <v>2.4848786311181854</v>
      </c>
      <c r="I12" s="75">
        <f>Resources!F25</f>
        <v>2.4848786311181854</v>
      </c>
      <c r="J12" s="75">
        <v>5.2682186234817809</v>
      </c>
      <c r="K12" s="75">
        <v>5.2682186234817809</v>
      </c>
      <c r="L12" s="75">
        <f>Resources!F26</f>
        <v>8.0197368421052637</v>
      </c>
      <c r="M12" s="75">
        <v>2.1235763097949887</v>
      </c>
      <c r="N12" s="75">
        <v>2.1235763097949887</v>
      </c>
      <c r="O12" s="75">
        <f>Resources!F27</f>
        <v>2.1235763097949887</v>
      </c>
      <c r="P12" s="75">
        <v>2.3409186095211503</v>
      </c>
      <c r="Q12" s="75">
        <v>2.3409186095211503</v>
      </c>
      <c r="R12" s="75">
        <f>Resources!F28</f>
        <v>2.3409186095211503</v>
      </c>
      <c r="S12" s="75">
        <v>3.3460859801090792</v>
      </c>
      <c r="T12" s="75">
        <v>3.3460859801090792</v>
      </c>
      <c r="U12" s="75">
        <f>Resources!F29</f>
        <v>3.3460859801090792</v>
      </c>
      <c r="V12" s="75">
        <v>15.210153846153846</v>
      </c>
      <c r="W12" s="75">
        <v>15.210153846153846</v>
      </c>
      <c r="X12" s="75">
        <f>Resources!F30</f>
        <v>15.210153846153846</v>
      </c>
      <c r="Y12" s="75">
        <v>3.0855666666666668</v>
      </c>
      <c r="Z12" s="75">
        <v>3.0855666666666668</v>
      </c>
      <c r="AA12" s="75">
        <f>Resources!F31</f>
        <v>3.2743513888888893</v>
      </c>
      <c r="AB12" s="5"/>
    </row>
    <row r="13" spans="1:36" ht="26.25" thickBot="1" x14ac:dyDescent="0.25">
      <c r="A13" s="143" t="s">
        <v>118</v>
      </c>
      <c r="B13" s="41" t="s">
        <v>77</v>
      </c>
      <c r="C13" s="83" t="s">
        <v>82</v>
      </c>
      <c r="D13" s="76">
        <v>1</v>
      </c>
      <c r="E13" s="76">
        <v>1</v>
      </c>
      <c r="F13" s="76">
        <v>1</v>
      </c>
      <c r="G13" s="76">
        <v>1</v>
      </c>
      <c r="H13" s="76">
        <v>1</v>
      </c>
      <c r="I13" s="75">
        <v>1</v>
      </c>
      <c r="J13" s="76">
        <v>1</v>
      </c>
      <c r="K13" s="76">
        <v>1</v>
      </c>
      <c r="L13" s="75">
        <v>1</v>
      </c>
      <c r="M13" s="75">
        <v>1</v>
      </c>
      <c r="N13" s="75">
        <v>1</v>
      </c>
      <c r="O13" s="75">
        <v>1</v>
      </c>
      <c r="P13" s="75">
        <v>0.99</v>
      </c>
      <c r="Q13" s="75">
        <v>1</v>
      </c>
      <c r="R13" s="75">
        <v>1</v>
      </c>
      <c r="S13" s="75">
        <v>1</v>
      </c>
      <c r="T13" s="75">
        <v>1</v>
      </c>
      <c r="U13" s="75">
        <v>1</v>
      </c>
      <c r="V13" s="75">
        <v>0.96</v>
      </c>
      <c r="W13" s="75">
        <v>0.93</v>
      </c>
      <c r="X13" s="75">
        <v>0.86</v>
      </c>
      <c r="Y13" s="75">
        <v>0.99285714285714288</v>
      </c>
      <c r="Z13" s="75">
        <v>0.99</v>
      </c>
      <c r="AA13" s="75">
        <f>AVERAGE(F13,I13,L13,O13,R13,U13,X13)</f>
        <v>0.98000000000000009</v>
      </c>
      <c r="AB13" s="5"/>
    </row>
    <row r="14" spans="1:36" ht="26.25" thickBot="1" x14ac:dyDescent="0.25">
      <c r="A14" s="143" t="s">
        <v>119</v>
      </c>
      <c r="B14" s="41" t="s">
        <v>78</v>
      </c>
      <c r="C14" s="83" t="s">
        <v>82</v>
      </c>
      <c r="D14" s="76">
        <v>1</v>
      </c>
      <c r="E14" s="76">
        <v>1</v>
      </c>
      <c r="F14" s="76">
        <v>1</v>
      </c>
      <c r="G14" s="76">
        <v>1</v>
      </c>
      <c r="H14" s="76">
        <v>1</v>
      </c>
      <c r="I14" s="75">
        <v>1</v>
      </c>
      <c r="J14" s="76">
        <v>1</v>
      </c>
      <c r="K14" s="76">
        <v>1</v>
      </c>
      <c r="L14" s="75">
        <v>1</v>
      </c>
      <c r="M14" s="75">
        <v>1</v>
      </c>
      <c r="N14" s="75">
        <v>1</v>
      </c>
      <c r="O14" s="75">
        <v>1</v>
      </c>
      <c r="P14" s="75">
        <v>0.99</v>
      </c>
      <c r="Q14" s="75">
        <v>1</v>
      </c>
      <c r="R14" s="75">
        <v>1</v>
      </c>
      <c r="S14" s="75">
        <v>1</v>
      </c>
      <c r="T14" s="75">
        <v>1</v>
      </c>
      <c r="U14" s="75">
        <v>1</v>
      </c>
      <c r="V14" s="75">
        <v>0.96</v>
      </c>
      <c r="W14" s="75">
        <v>0.93</v>
      </c>
      <c r="X14" s="75">
        <v>0.86</v>
      </c>
      <c r="Y14" s="75">
        <v>0.99285714285714288</v>
      </c>
      <c r="Z14" s="75">
        <v>0.99</v>
      </c>
      <c r="AA14" s="75">
        <f>AVERAGE(F14,I14,L14,O14,R14,U14,X14)</f>
        <v>0.98000000000000009</v>
      </c>
      <c r="AB14" s="5"/>
    </row>
    <row r="15" spans="1:36" ht="25.5" x14ac:dyDescent="0.2">
      <c r="A15" s="143" t="s">
        <v>120</v>
      </c>
      <c r="B15" s="41" t="s">
        <v>79</v>
      </c>
      <c r="C15" s="83" t="s">
        <v>82</v>
      </c>
      <c r="D15" s="192" t="s">
        <v>108</v>
      </c>
      <c r="E15" s="192" t="s">
        <v>108</v>
      </c>
      <c r="F15" s="192" t="s">
        <v>108</v>
      </c>
      <c r="G15" s="75"/>
      <c r="H15" s="75"/>
      <c r="I15" s="193"/>
      <c r="J15" s="75"/>
      <c r="K15" s="75"/>
      <c r="L15" s="156"/>
      <c r="M15" s="75"/>
      <c r="N15" s="75"/>
      <c r="O15" s="75"/>
      <c r="P15" s="75"/>
      <c r="Q15" s="75"/>
      <c r="R15" s="75"/>
      <c r="S15" s="75"/>
      <c r="T15" s="75"/>
      <c r="U15" s="75"/>
      <c r="V15" s="75"/>
      <c r="W15" s="75"/>
      <c r="X15" s="75"/>
      <c r="Y15" s="75"/>
      <c r="Z15" s="75"/>
      <c r="AA15" s="75"/>
      <c r="AB15" s="168" t="s">
        <v>211</v>
      </c>
    </row>
    <row r="16" spans="1:36" ht="24" customHeight="1" x14ac:dyDescent="0.2">
      <c r="A16" s="143" t="s">
        <v>121</v>
      </c>
      <c r="B16" s="41" t="s">
        <v>80</v>
      </c>
      <c r="C16" s="83">
        <v>0.5</v>
      </c>
      <c r="D16" s="76">
        <v>7.3225414662871718E-2</v>
      </c>
      <c r="E16" s="76">
        <v>2.4762969460529329E-2</v>
      </c>
      <c r="F16" s="76">
        <f>Resources!O24</f>
        <v>4.8994830270839014E-2</v>
      </c>
      <c r="G16" s="76">
        <v>0.89529322035275105</v>
      </c>
      <c r="H16" s="76">
        <v>0.78102338753755474</v>
      </c>
      <c r="I16" s="76">
        <f>Resources!O25</f>
        <v>0.6704611088453809</v>
      </c>
      <c r="J16" s="76">
        <v>0.19302040262289605</v>
      </c>
      <c r="K16" s="76">
        <v>0.21833773615113672</v>
      </c>
      <c r="L16" s="76">
        <f>Resources!O26</f>
        <v>0.11986568431043096</v>
      </c>
      <c r="M16" s="76">
        <v>0.48526288277153995</v>
      </c>
      <c r="N16" s="76">
        <v>0.88075347550145544</v>
      </c>
      <c r="O16" s="76">
        <f>Resources!O27</f>
        <v>0.87016467368668704</v>
      </c>
      <c r="P16" s="76">
        <v>0.66010817274449607</v>
      </c>
      <c r="Q16" s="76">
        <v>0.70587175084183817</v>
      </c>
      <c r="R16" s="76">
        <f>Resources!O28</f>
        <v>0.75922351707115254</v>
      </c>
      <c r="S16" s="76">
        <v>0.68441029371457274</v>
      </c>
      <c r="T16" s="76">
        <v>0.78849566032020302</v>
      </c>
      <c r="U16" s="76">
        <f>Resources!O29</f>
        <v>0.78461871234564551</v>
      </c>
      <c r="V16" s="76">
        <v>0.65604095369020932</v>
      </c>
      <c r="W16" s="76">
        <v>0.88169200142661264</v>
      </c>
      <c r="X16" s="76">
        <f>Resources!O30</f>
        <v>0.62332553250935208</v>
      </c>
      <c r="Y16" s="76">
        <v>0.63072299352019157</v>
      </c>
      <c r="Z16" s="76">
        <v>0.69577983392653209</v>
      </c>
      <c r="AA16" s="76">
        <f>Resources!O31</f>
        <v>0.63945282241641366</v>
      </c>
      <c r="AB16" s="137"/>
    </row>
    <row r="17" spans="1:28" ht="20.100000000000001" customHeight="1" x14ac:dyDescent="0.2">
      <c r="A17" s="143" t="s">
        <v>122</v>
      </c>
      <c r="B17" s="41" t="s">
        <v>81</v>
      </c>
      <c r="C17" s="83">
        <v>0.5</v>
      </c>
      <c r="D17" s="76">
        <v>4.7926481172506301E-2</v>
      </c>
      <c r="E17" s="76">
        <v>1.4985523603886544E-2</v>
      </c>
      <c r="F17" s="76">
        <f>Resources!N24</f>
        <v>4.6575972158484857E-2</v>
      </c>
      <c r="G17" s="76">
        <v>0.82256748257307011</v>
      </c>
      <c r="H17" s="76">
        <v>0.70949928690871156</v>
      </c>
      <c r="I17" s="76">
        <f>Resources!N25</f>
        <v>0.58305555623380811</v>
      </c>
      <c r="J17" s="76">
        <v>0.17058691475587853</v>
      </c>
      <c r="K17" s="76">
        <v>0.19987000375892744</v>
      </c>
      <c r="L17" s="76">
        <f>Resources!N26</f>
        <v>9.7239227603657788E-2</v>
      </c>
      <c r="M17" s="76">
        <v>0.70401106097527799</v>
      </c>
      <c r="N17" s="76">
        <v>0.75706322556072458</v>
      </c>
      <c r="O17" s="76">
        <f>Resources!N27</f>
        <v>0.70800309953075447</v>
      </c>
      <c r="P17" s="76">
        <v>0.6893563222563337</v>
      </c>
      <c r="Q17" s="76">
        <v>0.63613037082365309</v>
      </c>
      <c r="R17" s="76">
        <f>Resources!N28</f>
        <v>0.65526037073712706</v>
      </c>
      <c r="S17" s="76">
        <v>0.72511230242641334</v>
      </c>
      <c r="T17" s="76">
        <v>0.64044134480136428</v>
      </c>
      <c r="U17" s="76">
        <f>Resources!N29</f>
        <v>0.69289901706643264</v>
      </c>
      <c r="V17" s="76">
        <v>1.1438718693168943</v>
      </c>
      <c r="W17" s="76">
        <v>0.82975727356923168</v>
      </c>
      <c r="X17" s="76">
        <f>Resources!N30</f>
        <v>0.52484204523990696</v>
      </c>
      <c r="Y17" s="76">
        <v>0.66203089974286278</v>
      </c>
      <c r="Z17" s="76">
        <v>0.59435697727938963</v>
      </c>
      <c r="AA17" s="76">
        <f>Resources!N31</f>
        <v>0.55648900487143371</v>
      </c>
      <c r="AB17" s="138"/>
    </row>
    <row r="18" spans="1:28" x14ac:dyDescent="0.2">
      <c r="W18" s="209" t="s">
        <v>202</v>
      </c>
    </row>
    <row r="24" spans="1:28" x14ac:dyDescent="0.2">
      <c r="A24" t="s">
        <v>144</v>
      </c>
      <c r="B24" s="126" t="s">
        <v>156</v>
      </c>
    </row>
    <row r="25" spans="1:28" x14ac:dyDescent="0.2">
      <c r="A25" t="s">
        <v>120</v>
      </c>
      <c r="B25" s="126" t="s">
        <v>105</v>
      </c>
    </row>
    <row r="26" spans="1:28" x14ac:dyDescent="0.2">
      <c r="B26" s="126"/>
    </row>
  </sheetData>
  <mergeCells count="17">
    <mergeCell ref="AB9:AB10"/>
    <mergeCell ref="H6:J6"/>
    <mergeCell ref="G9:I9"/>
    <mergeCell ref="J9:L9"/>
    <mergeCell ref="Y9:AA9"/>
    <mergeCell ref="M9:O9"/>
    <mergeCell ref="P9:R9"/>
    <mergeCell ref="S9:U9"/>
    <mergeCell ref="V9:X9"/>
    <mergeCell ref="A9:A10"/>
    <mergeCell ref="B9:B10"/>
    <mergeCell ref="C9:C10"/>
    <mergeCell ref="H2:J2"/>
    <mergeCell ref="H3:J3"/>
    <mergeCell ref="H4:J4"/>
    <mergeCell ref="H5:J5"/>
    <mergeCell ref="D9:F9"/>
  </mergeCells>
  <phoneticPr fontId="3" type="noConversion"/>
  <conditionalFormatting sqref="M15:N15 Y11:AA12 G11:I12 L11:U12">
    <cfRule type="cellIs" dxfId="157" priority="78" stopIfTrue="1" operator="greaterThanOrEqual">
      <formula>1</formula>
    </cfRule>
    <cfRule type="cellIs" dxfId="156" priority="79" stopIfTrue="1" operator="greaterThanOrEqual">
      <formula>0.95</formula>
    </cfRule>
    <cfRule type="cellIs" dxfId="155" priority="80" stopIfTrue="1" operator="lessThan">
      <formula>0.95</formula>
    </cfRule>
  </conditionalFormatting>
  <conditionalFormatting sqref="M13:N14 O13:U15 G13:I15 L13:L15 Y13:AA15">
    <cfRule type="cellIs" dxfId="154" priority="81" stopIfTrue="1" operator="greaterThanOrEqual">
      <formula>0.95</formula>
    </cfRule>
    <cfRule type="cellIs" dxfId="153" priority="82" stopIfTrue="1" operator="greaterThanOrEqual">
      <formula>0.9</formula>
    </cfRule>
    <cfRule type="cellIs" dxfId="152" priority="83" stopIfTrue="1" operator="lessThan">
      <formula>0.9</formula>
    </cfRule>
  </conditionalFormatting>
  <conditionalFormatting sqref="Y16:AA17 G16:I17 L16:U17">
    <cfRule type="cellIs" dxfId="151" priority="84" stopIfTrue="1" operator="greaterThanOrEqual">
      <formula>0.5</formula>
    </cfRule>
    <cfRule type="cellIs" dxfId="150" priority="85" stopIfTrue="1" operator="greaterThanOrEqual">
      <formula>0.4</formula>
    </cfRule>
    <cfRule type="cellIs" dxfId="149" priority="86" stopIfTrue="1" operator="lessThan">
      <formula>0.4</formula>
    </cfRule>
  </conditionalFormatting>
  <conditionalFormatting sqref="M15">
    <cfRule type="cellIs" dxfId="148" priority="55" stopIfTrue="1" operator="greaterThanOrEqual">
      <formula>0.95</formula>
    </cfRule>
    <cfRule type="cellIs" dxfId="147" priority="56" stopIfTrue="1" operator="greaterThanOrEqual">
      <formula>0.9</formula>
    </cfRule>
    <cfRule type="cellIs" dxfId="146" priority="57" stopIfTrue="1" operator="lessThan">
      <formula>0.9</formula>
    </cfRule>
  </conditionalFormatting>
  <conditionalFormatting sqref="N15">
    <cfRule type="cellIs" dxfId="145" priority="52" stopIfTrue="1" operator="greaterThanOrEqual">
      <formula>0.95</formula>
    </cfRule>
    <cfRule type="cellIs" dxfId="144" priority="53" stopIfTrue="1" operator="greaterThanOrEqual">
      <formula>0.9</formula>
    </cfRule>
    <cfRule type="cellIs" dxfId="143" priority="54" stopIfTrue="1" operator="lessThan">
      <formula>0.9</formula>
    </cfRule>
  </conditionalFormatting>
  <conditionalFormatting sqref="F13:F14">
    <cfRule type="cellIs" dxfId="142" priority="49" stopIfTrue="1" operator="greaterThanOrEqual">
      <formula>0.95</formula>
    </cfRule>
    <cfRule type="cellIs" dxfId="141" priority="50" stopIfTrue="1" operator="greaterThanOrEqual">
      <formula>0.9</formula>
    </cfRule>
    <cfRule type="cellIs" dxfId="140" priority="51" stopIfTrue="1" operator="lessThan">
      <formula>0.9</formula>
    </cfRule>
  </conditionalFormatting>
  <conditionalFormatting sqref="F11:F12">
    <cfRule type="cellIs" dxfId="139" priority="46" stopIfTrue="1" operator="greaterThanOrEqual">
      <formula>1</formula>
    </cfRule>
    <cfRule type="cellIs" dxfId="138" priority="47" stopIfTrue="1" operator="greaterThanOrEqual">
      <formula>0.95</formula>
    </cfRule>
    <cfRule type="cellIs" dxfId="137" priority="48" stopIfTrue="1" operator="lessThan">
      <formula>0.95</formula>
    </cfRule>
  </conditionalFormatting>
  <conditionalFormatting sqref="F16:F17">
    <cfRule type="cellIs" dxfId="136" priority="43" stopIfTrue="1" operator="greaterThanOrEqual">
      <formula>0.5</formula>
    </cfRule>
    <cfRule type="cellIs" dxfId="135" priority="44" stopIfTrue="1" operator="greaterThanOrEqual">
      <formula>0.4</formula>
    </cfRule>
    <cfRule type="cellIs" dxfId="134" priority="45" stopIfTrue="1" operator="lessThan">
      <formula>0.4</formula>
    </cfRule>
  </conditionalFormatting>
  <conditionalFormatting sqref="D16:E17">
    <cfRule type="cellIs" dxfId="133" priority="34" stopIfTrue="1" operator="greaterThanOrEqual">
      <formula>0.5</formula>
    </cfRule>
    <cfRule type="cellIs" dxfId="132" priority="35" stopIfTrue="1" operator="greaterThanOrEqual">
      <formula>0.4</formula>
    </cfRule>
    <cfRule type="cellIs" dxfId="131" priority="36" stopIfTrue="1" operator="lessThan">
      <formula>0.4</formula>
    </cfRule>
  </conditionalFormatting>
  <conditionalFormatting sqref="D13:E14">
    <cfRule type="cellIs" dxfId="130" priority="40" stopIfTrue="1" operator="greaterThanOrEqual">
      <formula>0.95</formula>
    </cfRule>
    <cfRule type="cellIs" dxfId="129" priority="41" stopIfTrue="1" operator="greaterThanOrEqual">
      <formula>0.9</formula>
    </cfRule>
    <cfRule type="cellIs" dxfId="128" priority="42" stopIfTrue="1" operator="lessThan">
      <formula>0.9</formula>
    </cfRule>
  </conditionalFormatting>
  <conditionalFormatting sqref="E11:E12">
    <cfRule type="cellIs" dxfId="127" priority="37" stopIfTrue="1" operator="greaterThanOrEqual">
      <formula>1</formula>
    </cfRule>
    <cfRule type="cellIs" dxfId="126" priority="38" stopIfTrue="1" operator="greaterThanOrEqual">
      <formula>0.95</formula>
    </cfRule>
    <cfRule type="cellIs" dxfId="125" priority="39" stopIfTrue="1" operator="lessThan">
      <formula>0.95</formula>
    </cfRule>
  </conditionalFormatting>
  <conditionalFormatting sqref="X11:X12">
    <cfRule type="cellIs" dxfId="124" priority="25" stopIfTrue="1" operator="greaterThanOrEqual">
      <formula>1</formula>
    </cfRule>
    <cfRule type="cellIs" dxfId="123" priority="26" stopIfTrue="1" operator="greaterThanOrEqual">
      <formula>0.95</formula>
    </cfRule>
    <cfRule type="cellIs" dxfId="122" priority="27" stopIfTrue="1" operator="lessThan">
      <formula>0.95</formula>
    </cfRule>
  </conditionalFormatting>
  <conditionalFormatting sqref="X13:X15">
    <cfRule type="cellIs" dxfId="121" priority="28" stopIfTrue="1" operator="greaterThanOrEqual">
      <formula>0.95</formula>
    </cfRule>
    <cfRule type="cellIs" dxfId="120" priority="29" stopIfTrue="1" operator="greaterThanOrEqual">
      <formula>0.9</formula>
    </cfRule>
    <cfRule type="cellIs" dxfId="119" priority="30" stopIfTrue="1" operator="lessThan">
      <formula>0.9</formula>
    </cfRule>
  </conditionalFormatting>
  <conditionalFormatting sqref="X16:X17">
    <cfRule type="cellIs" dxfId="118" priority="31" stopIfTrue="1" operator="greaterThanOrEqual">
      <formula>0.5</formula>
    </cfRule>
    <cfRule type="cellIs" dxfId="117" priority="32" stopIfTrue="1" operator="greaterThanOrEqual">
      <formula>0.4</formula>
    </cfRule>
    <cfRule type="cellIs" dxfId="116" priority="33" stopIfTrue="1" operator="lessThan">
      <formula>0.4</formula>
    </cfRule>
  </conditionalFormatting>
  <conditionalFormatting sqref="V13:W15">
    <cfRule type="cellIs" dxfId="115" priority="16" stopIfTrue="1" operator="greaterThanOrEqual">
      <formula>0.95</formula>
    </cfRule>
    <cfRule type="cellIs" dxfId="114" priority="17" stopIfTrue="1" operator="greaterThanOrEqual">
      <formula>0.9</formula>
    </cfRule>
    <cfRule type="cellIs" dxfId="113" priority="18" stopIfTrue="1" operator="lessThan">
      <formula>0.9</formula>
    </cfRule>
  </conditionalFormatting>
  <conditionalFormatting sqref="D11:D12">
    <cfRule type="cellIs" dxfId="112" priority="22" stopIfTrue="1" operator="greaterThanOrEqual">
      <formula>1</formula>
    </cfRule>
    <cfRule type="cellIs" dxfId="111" priority="23" stopIfTrue="1" operator="greaterThanOrEqual">
      <formula>0.95</formula>
    </cfRule>
    <cfRule type="cellIs" dxfId="110" priority="24" stopIfTrue="1" operator="lessThan">
      <formula>0.95</formula>
    </cfRule>
  </conditionalFormatting>
  <conditionalFormatting sqref="V16:W17">
    <cfRule type="cellIs" dxfId="109" priority="19" stopIfTrue="1" operator="greaterThanOrEqual">
      <formula>0.5</formula>
    </cfRule>
    <cfRule type="cellIs" dxfId="108" priority="20" stopIfTrue="1" operator="greaterThanOrEqual">
      <formula>0.4</formula>
    </cfRule>
    <cfRule type="cellIs" dxfId="107" priority="21" stopIfTrue="1" operator="lessThan">
      <formula>0.4</formula>
    </cfRule>
  </conditionalFormatting>
  <conditionalFormatting sqref="J11:K12">
    <cfRule type="cellIs" dxfId="106" priority="7" stopIfTrue="1" operator="greaterThanOrEqual">
      <formula>1</formula>
    </cfRule>
    <cfRule type="cellIs" dxfId="105" priority="8" stopIfTrue="1" operator="greaterThanOrEqual">
      <formula>0.95</formula>
    </cfRule>
    <cfRule type="cellIs" dxfId="104" priority="9" stopIfTrue="1" operator="lessThan">
      <formula>0.95</formula>
    </cfRule>
  </conditionalFormatting>
  <conditionalFormatting sqref="J13:K15">
    <cfRule type="cellIs" dxfId="103" priority="10" stopIfTrue="1" operator="greaterThanOrEqual">
      <formula>0.95</formula>
    </cfRule>
    <cfRule type="cellIs" dxfId="102" priority="11" stopIfTrue="1" operator="greaterThanOrEqual">
      <formula>0.9</formula>
    </cfRule>
    <cfRule type="cellIs" dxfId="101" priority="12" stopIfTrue="1" operator="lessThan">
      <formula>0.9</formula>
    </cfRule>
  </conditionalFormatting>
  <conditionalFormatting sqref="J16:K17">
    <cfRule type="cellIs" dxfId="100" priority="13" stopIfTrue="1" operator="greaterThanOrEqual">
      <formula>0.5</formula>
    </cfRule>
    <cfRule type="cellIs" dxfId="99" priority="14" stopIfTrue="1" operator="greaterThanOrEqual">
      <formula>0.4</formula>
    </cfRule>
    <cfRule type="cellIs" dxfId="98" priority="15" stopIfTrue="1" operator="lessThan">
      <formula>0.4</formula>
    </cfRule>
  </conditionalFormatting>
  <conditionalFormatting sqref="V11:W11">
    <cfRule type="cellIs" dxfId="97" priority="4" stopIfTrue="1" operator="greaterThanOrEqual">
      <formula>1</formula>
    </cfRule>
    <cfRule type="cellIs" dxfId="96" priority="5" stopIfTrue="1" operator="greaterThanOrEqual">
      <formula>0.95</formula>
    </cfRule>
    <cfRule type="cellIs" dxfId="95" priority="6" stopIfTrue="1" operator="lessThan">
      <formula>0.95</formula>
    </cfRule>
  </conditionalFormatting>
  <conditionalFormatting sqref="V12:W12">
    <cfRule type="cellIs" dxfId="94" priority="1" stopIfTrue="1" operator="greaterThanOrEqual">
      <formula>1</formula>
    </cfRule>
    <cfRule type="cellIs" dxfId="93" priority="2" stopIfTrue="1" operator="greaterThanOrEqual">
      <formula>0.95</formula>
    </cfRule>
    <cfRule type="cellIs" dxfId="92" priority="3" stopIfTrue="1" operator="lessThan">
      <formula>0.95</formula>
    </cfRule>
  </conditionalFormatting>
  <hyperlinks>
    <hyperlink ref="B24" r:id="rId1"/>
    <hyperlink ref="B25" r:id="rId2"/>
  </hyperlinks>
  <pageMargins left="0.75" right="0.75" top="1" bottom="1" header="0.5" footer="0.5"/>
  <pageSetup paperSize="9" scale="41" orientation="landscape"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showGridLines="0" topLeftCell="A7" zoomScaleNormal="100" workbookViewId="0">
      <selection activeCell="C28" sqref="C28"/>
    </sheetView>
  </sheetViews>
  <sheetFormatPr defaultRowHeight="12.75" x14ac:dyDescent="0.2"/>
  <cols>
    <col min="1" max="1" width="13.85546875" customWidth="1"/>
    <col min="2" max="2" width="11.7109375" customWidth="1"/>
    <col min="3" max="3" width="12.5703125" customWidth="1"/>
    <col min="4" max="4" width="11.7109375" customWidth="1"/>
    <col min="5" max="5" width="14.5703125" customWidth="1"/>
    <col min="6" max="6" width="15.28515625" customWidth="1"/>
    <col min="7" max="7" width="19" customWidth="1"/>
    <col min="8" max="8" width="20" customWidth="1"/>
    <col min="9" max="9" width="13.140625" customWidth="1"/>
    <col min="10" max="10" width="11.5703125" customWidth="1"/>
    <col min="11" max="11" width="12.42578125" customWidth="1"/>
    <col min="12" max="12" width="10.85546875" customWidth="1"/>
    <col min="13" max="13" width="10.5703125" customWidth="1"/>
    <col min="14" max="14" width="10.7109375" customWidth="1"/>
    <col min="15" max="15" width="15.7109375" customWidth="1"/>
    <col min="16" max="16" width="12.85546875" customWidth="1"/>
    <col min="17" max="18" width="12" customWidth="1"/>
    <col min="19" max="19" width="15.140625" customWidth="1"/>
    <col min="20" max="20" width="10.28515625" bestFit="1" customWidth="1"/>
  </cols>
  <sheetData>
    <row r="1" spans="1:19" ht="13.5" thickBot="1" x14ac:dyDescent="0.25"/>
    <row r="2" spans="1:19" x14ac:dyDescent="0.2">
      <c r="A2" s="334" t="s">
        <v>33</v>
      </c>
      <c r="B2" s="335"/>
      <c r="C2" s="336"/>
      <c r="D2" s="123"/>
    </row>
    <row r="3" spans="1:19" x14ac:dyDescent="0.2">
      <c r="A3" s="21" t="s">
        <v>34</v>
      </c>
      <c r="B3" s="337" t="str">
        <f>Metrics!B3</f>
        <v>SouthGrid</v>
      </c>
      <c r="C3" s="338"/>
      <c r="D3" s="123"/>
    </row>
    <row r="4" spans="1:19" x14ac:dyDescent="0.2">
      <c r="A4" s="21" t="s">
        <v>21</v>
      </c>
      <c r="B4" s="341" t="str">
        <f>Metrics!B4</f>
        <v>Q116</v>
      </c>
      <c r="C4" s="342"/>
      <c r="D4" s="123"/>
      <c r="I4" s="70"/>
    </row>
    <row r="5" spans="1:19" ht="13.5" thickBot="1" x14ac:dyDescent="0.25">
      <c r="A5" s="22" t="s">
        <v>25</v>
      </c>
      <c r="B5" s="343" t="str">
        <f>Metrics!B5</f>
        <v>Pete Gronbech</v>
      </c>
      <c r="C5" s="344"/>
      <c r="D5" s="123"/>
      <c r="I5" s="70"/>
      <c r="O5" s="121"/>
    </row>
    <row r="6" spans="1:19" x14ac:dyDescent="0.2">
      <c r="I6" s="70"/>
    </row>
    <row r="9" spans="1:19" ht="9" customHeight="1" thickBot="1" x14ac:dyDescent="0.25">
      <c r="A9" s="9" t="s">
        <v>36</v>
      </c>
    </row>
    <row r="10" spans="1:19" ht="49.5" customHeight="1" thickBot="1" x14ac:dyDescent="0.25">
      <c r="A10" s="35" t="s">
        <v>18</v>
      </c>
      <c r="B10" s="36" t="s">
        <v>37</v>
      </c>
      <c r="C10" s="37" t="s">
        <v>38</v>
      </c>
      <c r="D10" s="37"/>
      <c r="E10" s="37" t="s">
        <v>39</v>
      </c>
      <c r="F10" s="37" t="s">
        <v>40</v>
      </c>
      <c r="G10" s="85" t="s">
        <v>41</v>
      </c>
      <c r="I10" s="353" t="s">
        <v>115</v>
      </c>
      <c r="J10" s="346"/>
      <c r="K10" s="346"/>
      <c r="L10" s="346"/>
      <c r="M10" s="354"/>
      <c r="N10" s="79"/>
      <c r="O10" s="353" t="s">
        <v>238</v>
      </c>
      <c r="P10" s="346"/>
      <c r="Q10" s="346"/>
      <c r="R10" s="346"/>
      <c r="S10" s="354"/>
    </row>
    <row r="11" spans="1:19" x14ac:dyDescent="0.2">
      <c r="A11" s="88" t="s">
        <v>143</v>
      </c>
      <c r="B11" s="93" t="s">
        <v>196</v>
      </c>
      <c r="C11" s="249" t="s">
        <v>220</v>
      </c>
      <c r="D11" s="89"/>
      <c r="E11" s="90" t="s">
        <v>145</v>
      </c>
      <c r="F11" s="90" t="s">
        <v>145</v>
      </c>
      <c r="G11" s="250" t="s">
        <v>221</v>
      </c>
      <c r="I11" s="109" t="s">
        <v>18</v>
      </c>
      <c r="J11" s="120">
        <v>42370</v>
      </c>
      <c r="K11" s="120">
        <v>42401</v>
      </c>
      <c r="L11" s="120">
        <v>42430</v>
      </c>
      <c r="M11" s="87" t="s">
        <v>19</v>
      </c>
      <c r="O11" s="108" t="s">
        <v>18</v>
      </c>
      <c r="P11" s="96">
        <f>J11</f>
        <v>42370</v>
      </c>
      <c r="Q11" s="96">
        <f>K11</f>
        <v>42401</v>
      </c>
      <c r="R11" s="96">
        <f>L11</f>
        <v>42430</v>
      </c>
      <c r="S11" s="86" t="s">
        <v>19</v>
      </c>
    </row>
    <row r="12" spans="1:19" ht="13.5" thickBot="1" x14ac:dyDescent="0.25">
      <c r="A12" s="88" t="s">
        <v>138</v>
      </c>
      <c r="B12" s="93" t="s">
        <v>213</v>
      </c>
      <c r="C12" s="94" t="s">
        <v>213</v>
      </c>
      <c r="D12" s="94"/>
      <c r="E12" s="94" t="s">
        <v>148</v>
      </c>
      <c r="F12" s="94" t="s">
        <v>148</v>
      </c>
      <c r="G12" s="91" t="s">
        <v>146</v>
      </c>
      <c r="I12" s="97" t="str">
        <f t="shared" ref="I12:I17" si="0">$A11</f>
        <v>EFDA JET</v>
      </c>
      <c r="J12" s="211">
        <v>99491.263099999996</v>
      </c>
      <c r="K12" s="211">
        <v>13714.3928</v>
      </c>
      <c r="L12" s="211">
        <v>67045.592000000004</v>
      </c>
      <c r="M12" s="124">
        <f>SUM(J12:L12)</f>
        <v>180251.24790000002</v>
      </c>
      <c r="O12" s="86" t="str">
        <f t="shared" ref="O12:O18" si="1">$A11</f>
        <v>EFDA JET</v>
      </c>
      <c r="P12" s="211">
        <v>104271.9975</v>
      </c>
      <c r="Q12" s="211">
        <v>14583.891799999999</v>
      </c>
      <c r="R12" s="211">
        <v>70756.455600000001</v>
      </c>
      <c r="S12" s="84">
        <f>SUM(P12:R12)</f>
        <v>189612.3449</v>
      </c>
    </row>
    <row r="13" spans="1:19" ht="13.5" thickBot="1" x14ac:dyDescent="0.25">
      <c r="A13" s="88" t="s">
        <v>139</v>
      </c>
      <c r="B13" s="210" t="s">
        <v>205</v>
      </c>
      <c r="C13" s="94" t="s">
        <v>222</v>
      </c>
      <c r="D13" s="94"/>
      <c r="E13" s="94" t="s">
        <v>148</v>
      </c>
      <c r="F13" s="94" t="s">
        <v>239</v>
      </c>
      <c r="G13" s="91" t="s">
        <v>240</v>
      </c>
      <c r="I13" s="97" t="str">
        <f t="shared" si="0"/>
        <v>Birmingham</v>
      </c>
      <c r="J13" s="211">
        <v>5050139.5887000002</v>
      </c>
      <c r="K13" s="211">
        <v>6220393.3252999997</v>
      </c>
      <c r="L13" s="211">
        <v>4632876.4445000002</v>
      </c>
      <c r="M13" s="124">
        <f t="shared" ref="M13:M18" si="2">SUM(J13:L13)</f>
        <v>15903409.3585</v>
      </c>
      <c r="O13" s="86" t="str">
        <f t="shared" si="1"/>
        <v>Birmingham</v>
      </c>
      <c r="P13" s="211">
        <v>5634644.0637999997</v>
      </c>
      <c r="Q13" s="211">
        <v>6897180.0389</v>
      </c>
      <c r="R13" s="211">
        <v>5755657.0110999998</v>
      </c>
      <c r="S13" s="84">
        <f t="shared" ref="S13:S18" si="3">SUM(P13:R13)</f>
        <v>18287481.113799997</v>
      </c>
    </row>
    <row r="14" spans="1:19" ht="13.5" thickBot="1" x14ac:dyDescent="0.25">
      <c r="A14" s="88" t="s">
        <v>140</v>
      </c>
      <c r="B14" s="227" t="s">
        <v>209</v>
      </c>
      <c r="C14" s="226" t="s">
        <v>210</v>
      </c>
      <c r="D14" s="94"/>
      <c r="E14" s="94" t="s">
        <v>148</v>
      </c>
      <c r="F14" s="94" t="s">
        <v>147</v>
      </c>
      <c r="G14" s="91" t="s">
        <v>246</v>
      </c>
      <c r="I14" s="97" t="str">
        <f t="shared" si="0"/>
        <v>Bristol</v>
      </c>
      <c r="J14" s="211">
        <v>951838.23010000004</v>
      </c>
      <c r="K14" s="211">
        <v>1221140.4110000001</v>
      </c>
      <c r="L14" s="211">
        <v>1192456.2459</v>
      </c>
      <c r="M14" s="124">
        <f t="shared" si="2"/>
        <v>3365434.8870000001</v>
      </c>
      <c r="O14" s="86" t="str">
        <f t="shared" si="1"/>
        <v>Bristol</v>
      </c>
      <c r="P14" s="211">
        <v>1366531.3726999999</v>
      </c>
      <c r="Q14" s="211">
        <v>1479265.2619</v>
      </c>
      <c r="R14" s="211">
        <v>1302736.4798000001</v>
      </c>
      <c r="S14" s="84">
        <f t="shared" si="3"/>
        <v>4148533.1144000003</v>
      </c>
    </row>
    <row r="15" spans="1:19" ht="13.5" thickBot="1" x14ac:dyDescent="0.25">
      <c r="A15" s="88" t="s">
        <v>141</v>
      </c>
      <c r="B15" s="200" t="s">
        <v>222</v>
      </c>
      <c r="C15" s="94" t="s">
        <v>214</v>
      </c>
      <c r="D15" s="94"/>
      <c r="E15" s="94" t="s">
        <v>148</v>
      </c>
      <c r="F15" s="94" t="s">
        <v>258</v>
      </c>
      <c r="G15" s="91" t="s">
        <v>246</v>
      </c>
      <c r="I15" s="97" t="str">
        <f t="shared" si="0"/>
        <v>Cambridge</v>
      </c>
      <c r="J15" s="211">
        <v>2100180.7812000001</v>
      </c>
      <c r="K15" s="211">
        <v>1944638.9395000001</v>
      </c>
      <c r="L15" s="211">
        <v>1721253.8103</v>
      </c>
      <c r="M15" s="124">
        <f t="shared" si="2"/>
        <v>5766073.5310000004</v>
      </c>
      <c r="O15" s="86" t="str">
        <f t="shared" si="1"/>
        <v>Cambridge</v>
      </c>
      <c r="P15" s="211">
        <v>2627498.1856</v>
      </c>
      <c r="Q15" s="211">
        <v>2421193.5238000001</v>
      </c>
      <c r="R15" s="211">
        <v>2038047.7355</v>
      </c>
      <c r="S15" s="84">
        <f t="shared" si="3"/>
        <v>7086739.4449000005</v>
      </c>
    </row>
    <row r="16" spans="1:19" ht="13.5" thickBot="1" x14ac:dyDescent="0.25">
      <c r="A16" s="88" t="s">
        <v>142</v>
      </c>
      <c r="B16" s="213" t="s">
        <v>218</v>
      </c>
      <c r="C16" s="214" t="s">
        <v>218</v>
      </c>
      <c r="D16" s="94"/>
      <c r="E16" s="94" t="s">
        <v>148</v>
      </c>
      <c r="F16" s="94" t="s">
        <v>148</v>
      </c>
      <c r="G16" s="91" t="s">
        <v>217</v>
      </c>
      <c r="I16" s="97" t="str">
        <f t="shared" si="0"/>
        <v>Oxford</v>
      </c>
      <c r="J16" s="211">
        <v>9036177.0594999995</v>
      </c>
      <c r="K16" s="211">
        <v>7189212.4839000003</v>
      </c>
      <c r="L16" s="211">
        <v>7771104.9346000003</v>
      </c>
      <c r="M16" s="124">
        <f t="shared" si="2"/>
        <v>23996494.478</v>
      </c>
      <c r="O16" s="86" t="str">
        <f t="shared" si="1"/>
        <v>Oxford</v>
      </c>
      <c r="P16" s="211">
        <v>10024019.6536</v>
      </c>
      <c r="Q16" s="211">
        <v>8595653.0216000006</v>
      </c>
      <c r="R16" s="211">
        <v>9184088.6212000009</v>
      </c>
      <c r="S16" s="132">
        <f t="shared" si="3"/>
        <v>27803761.296400003</v>
      </c>
    </row>
    <row r="17" spans="1:24" ht="13.5" thickBot="1" x14ac:dyDescent="0.25">
      <c r="A17" s="92" t="s">
        <v>157</v>
      </c>
      <c r="B17" s="93" t="s">
        <v>196</v>
      </c>
      <c r="C17" s="94" t="s">
        <v>213</v>
      </c>
      <c r="D17" s="94"/>
      <c r="E17" s="94" t="s">
        <v>203</v>
      </c>
      <c r="F17" s="94" t="s">
        <v>231</v>
      </c>
      <c r="G17" s="91" t="s">
        <v>170</v>
      </c>
      <c r="I17" s="97" t="str">
        <f t="shared" si="0"/>
        <v>RALPP</v>
      </c>
      <c r="J17" s="211">
        <v>21955587.584800001</v>
      </c>
      <c r="K17" s="211">
        <v>22203942.7282</v>
      </c>
      <c r="L17" s="211">
        <v>18973475.826099999</v>
      </c>
      <c r="M17" s="124">
        <f t="shared" si="2"/>
        <v>63133006.1391</v>
      </c>
      <c r="O17" s="86" t="str">
        <f t="shared" si="1"/>
        <v>RALPP</v>
      </c>
      <c r="P17" s="211">
        <v>25668507.046799999</v>
      </c>
      <c r="Q17" s="211">
        <v>24605660.351300001</v>
      </c>
      <c r="R17" s="211">
        <v>21215814.205699999</v>
      </c>
      <c r="S17" s="84">
        <f t="shared" si="3"/>
        <v>71489981.603799999</v>
      </c>
    </row>
    <row r="18" spans="1:24" ht="13.5" thickBot="1" x14ac:dyDescent="0.25">
      <c r="A18" s="51"/>
      <c r="B18" s="6"/>
      <c r="C18" s="7"/>
      <c r="D18" s="7"/>
      <c r="E18" s="7"/>
      <c r="F18" s="7"/>
      <c r="G18" s="8"/>
      <c r="I18" s="201" t="s">
        <v>157</v>
      </c>
      <c r="J18" s="211">
        <v>19205.057499999999</v>
      </c>
      <c r="K18" s="211">
        <v>955386.81110000005</v>
      </c>
      <c r="L18" s="211">
        <v>1291921.121</v>
      </c>
      <c r="M18" s="124">
        <f t="shared" si="2"/>
        <v>2266512.9896</v>
      </c>
      <c r="O18" s="86" t="str">
        <f t="shared" si="1"/>
        <v>Sussex</v>
      </c>
      <c r="P18" s="211">
        <v>151095.5865</v>
      </c>
      <c r="Q18" s="211">
        <v>1195643.1617000001</v>
      </c>
      <c r="R18" s="211">
        <v>1345071.9194</v>
      </c>
      <c r="S18" s="84">
        <f t="shared" si="3"/>
        <v>2691810.6676000003</v>
      </c>
    </row>
    <row r="19" spans="1:24" x14ac:dyDescent="0.2">
      <c r="I19" s="86" t="s">
        <v>97</v>
      </c>
      <c r="J19" s="124">
        <f>SUM(J12:J18)</f>
        <v>39212619.564900003</v>
      </c>
      <c r="K19" s="124">
        <f t="shared" ref="K19:L19" si="4">SUM(K12:K18)</f>
        <v>39748429.091799997</v>
      </c>
      <c r="L19" s="124">
        <f t="shared" si="4"/>
        <v>35650133.974399999</v>
      </c>
      <c r="M19" s="84">
        <f t="shared" ref="M19" si="5">SUM(J19:L19)</f>
        <v>114611182.6311</v>
      </c>
      <c r="O19" s="86" t="s">
        <v>19</v>
      </c>
      <c r="P19" s="84">
        <f>SUM(P12:P18)</f>
        <v>45576567.906499989</v>
      </c>
      <c r="Q19" s="84">
        <f>SUM(Q12:Q18)</f>
        <v>45209179.251000009</v>
      </c>
      <c r="R19" s="84">
        <f>SUM(R12:R18)</f>
        <v>40912172.428300001</v>
      </c>
      <c r="S19" s="84">
        <f>SUM(S12:S18)</f>
        <v>131697919.58580001</v>
      </c>
    </row>
    <row r="20" spans="1:24" x14ac:dyDescent="0.2">
      <c r="A20" s="9" t="s">
        <v>42</v>
      </c>
    </row>
    <row r="21" spans="1:24" ht="13.5" customHeight="1" thickBot="1" x14ac:dyDescent="0.25"/>
    <row r="22" spans="1:24" ht="28.5" customHeight="1" thickBot="1" x14ac:dyDescent="0.25">
      <c r="A22" s="71"/>
      <c r="B22" s="339" t="s">
        <v>128</v>
      </c>
      <c r="C22" s="340"/>
      <c r="D22" s="348" t="s">
        <v>232</v>
      </c>
      <c r="E22" s="348"/>
      <c r="F22" s="351" t="s">
        <v>98</v>
      </c>
      <c r="G22" s="352"/>
      <c r="H22" s="352"/>
      <c r="I22" s="352"/>
      <c r="J22" s="352"/>
      <c r="K22" s="352"/>
      <c r="L22" s="352"/>
      <c r="M22" s="352"/>
      <c r="N22" s="352"/>
      <c r="O22" s="347"/>
      <c r="Q22" s="202"/>
      <c r="R22" s="170"/>
      <c r="S22" s="170"/>
      <c r="T22" s="170"/>
      <c r="U22" s="170"/>
      <c r="V22" s="170"/>
      <c r="W22" s="170"/>
      <c r="X22" s="170"/>
    </row>
    <row r="23" spans="1:24" ht="51.75" thickBot="1" x14ac:dyDescent="0.25">
      <c r="A23" s="72" t="s">
        <v>18</v>
      </c>
      <c r="B23" s="122" t="s">
        <v>107</v>
      </c>
      <c r="C23" s="73" t="s">
        <v>43</v>
      </c>
      <c r="D23" s="74" t="s">
        <v>109</v>
      </c>
      <c r="E23" s="102" t="s">
        <v>43</v>
      </c>
      <c r="F23" s="103" t="s">
        <v>99</v>
      </c>
      <c r="G23" s="103" t="s">
        <v>100</v>
      </c>
      <c r="H23" s="103" t="s">
        <v>102</v>
      </c>
      <c r="I23" s="103" t="s">
        <v>103</v>
      </c>
      <c r="J23" s="145" t="s">
        <v>129</v>
      </c>
      <c r="K23" s="103" t="s">
        <v>101</v>
      </c>
      <c r="L23" s="103" t="s">
        <v>93</v>
      </c>
      <c r="M23" s="145" t="s">
        <v>130</v>
      </c>
      <c r="N23" s="103" t="s">
        <v>95</v>
      </c>
      <c r="O23" s="103" t="s">
        <v>96</v>
      </c>
      <c r="Q23" s="170"/>
      <c r="R23" s="170"/>
    </row>
    <row r="24" spans="1:24" ht="13.5" thickBot="1" x14ac:dyDescent="0.25">
      <c r="A24" s="106" t="str">
        <f t="shared" ref="A24:A30" si="6">A11</f>
        <v>EFDA JET</v>
      </c>
      <c r="B24" s="99">
        <v>1772</v>
      </c>
      <c r="C24" s="99">
        <v>1.5</v>
      </c>
      <c r="D24" s="157">
        <v>281</v>
      </c>
      <c r="E24" s="157">
        <v>7</v>
      </c>
      <c r="F24" s="104">
        <f t="shared" ref="F24:G30" si="7">B24/D24</f>
        <v>6.3060498220640566</v>
      </c>
      <c r="G24" s="104">
        <f t="shared" si="7"/>
        <v>0.21428571428571427</v>
      </c>
      <c r="H24" s="107">
        <f t="shared" ref="H24:H30" si="8">(B24/$B$31)</f>
        <v>1.8790829226992791E-2</v>
      </c>
      <c r="I24" s="107">
        <f t="shared" ref="I24:I30" si="9">(C24/$C$31)</f>
        <v>2.8176951253874329E-4</v>
      </c>
      <c r="J24" s="125">
        <f t="shared" ref="J24:J30" si="10">M12</f>
        <v>180251.24790000002</v>
      </c>
      <c r="K24" s="107">
        <f t="shared" ref="K24:K30" si="11">J24/$J$31</f>
        <v>1.572719552857039E-3</v>
      </c>
      <c r="L24" s="170">
        <v>2184</v>
      </c>
      <c r="M24" s="84">
        <f t="shared" ref="M24:M30" si="12">L24*B24</f>
        <v>3870048</v>
      </c>
      <c r="N24" s="107">
        <f t="shared" ref="N24:N30" si="13">J24/M24</f>
        <v>4.6575972158484857E-2</v>
      </c>
      <c r="O24" s="107">
        <f t="shared" ref="O24:O30" si="14">S12/M24</f>
        <v>4.8994830270839014E-2</v>
      </c>
      <c r="Q24" s="170"/>
      <c r="R24" s="170"/>
    </row>
    <row r="25" spans="1:24" ht="13.5" thickBot="1" x14ac:dyDescent="0.25">
      <c r="A25" s="106" t="str">
        <f t="shared" si="6"/>
        <v>Birmingham</v>
      </c>
      <c r="B25" s="99">
        <v>12489</v>
      </c>
      <c r="C25" s="99">
        <v>620</v>
      </c>
      <c r="D25" s="158">
        <v>5026</v>
      </c>
      <c r="E25" s="159">
        <v>442</v>
      </c>
      <c r="F25" s="104">
        <f t="shared" si="7"/>
        <v>2.4848786311181854</v>
      </c>
      <c r="G25" s="104">
        <f t="shared" si="7"/>
        <v>1.4027149321266967</v>
      </c>
      <c r="H25" s="107">
        <f t="shared" si="8"/>
        <v>0.13243717055074095</v>
      </c>
      <c r="I25" s="107">
        <f t="shared" si="9"/>
        <v>0.11646473184934723</v>
      </c>
      <c r="J25" s="125">
        <f t="shared" si="10"/>
        <v>15903409.3585</v>
      </c>
      <c r="K25" s="107">
        <f t="shared" si="11"/>
        <v>0.13875966544807797</v>
      </c>
      <c r="L25" s="84">
        <f t="shared" ref="L25:L31" si="15">$L$24</f>
        <v>2184</v>
      </c>
      <c r="M25" s="84">
        <f t="shared" si="12"/>
        <v>27275976</v>
      </c>
      <c r="N25" s="107">
        <f t="shared" si="13"/>
        <v>0.58305555623380811</v>
      </c>
      <c r="O25" s="107">
        <f t="shared" si="14"/>
        <v>0.6704611088453809</v>
      </c>
      <c r="Q25" s="170"/>
      <c r="R25" s="170"/>
    </row>
    <row r="26" spans="1:24" ht="13.5" thickBot="1" x14ac:dyDescent="0.25">
      <c r="A26" s="106" t="str">
        <f t="shared" si="6"/>
        <v>Bristol</v>
      </c>
      <c r="B26" s="99">
        <v>15847</v>
      </c>
      <c r="C26" s="99">
        <v>472</v>
      </c>
      <c r="D26" s="238">
        <v>1976</v>
      </c>
      <c r="E26" s="239">
        <v>106</v>
      </c>
      <c r="F26" s="104">
        <f t="shared" si="7"/>
        <v>8.0197368421052637</v>
      </c>
      <c r="G26" s="104">
        <f t="shared" si="7"/>
        <v>4.4528301886792452</v>
      </c>
      <c r="H26" s="107">
        <f t="shared" si="8"/>
        <v>0.16804642819421828</v>
      </c>
      <c r="I26" s="107">
        <f t="shared" si="9"/>
        <v>8.8663473278857888E-2</v>
      </c>
      <c r="J26" s="125">
        <f t="shared" si="10"/>
        <v>3365434.8870000001</v>
      </c>
      <c r="K26" s="107">
        <f t="shared" si="11"/>
        <v>2.9363931247724354E-2</v>
      </c>
      <c r="L26" s="84">
        <f t="shared" si="15"/>
        <v>2184</v>
      </c>
      <c r="M26" s="84">
        <f t="shared" si="12"/>
        <v>34609848</v>
      </c>
      <c r="N26" s="107">
        <f t="shared" si="13"/>
        <v>9.7239227603657788E-2</v>
      </c>
      <c r="O26" s="107">
        <f t="shared" si="14"/>
        <v>0.11986568431043096</v>
      </c>
      <c r="Q26" s="170"/>
      <c r="R26" s="170"/>
    </row>
    <row r="27" spans="1:24" ht="13.5" thickBot="1" x14ac:dyDescent="0.25">
      <c r="A27" s="106" t="str">
        <f t="shared" si="6"/>
        <v>Cambridge</v>
      </c>
      <c r="B27" s="295">
        <v>3729</v>
      </c>
      <c r="C27" s="295">
        <v>330</v>
      </c>
      <c r="D27" s="238">
        <v>1756</v>
      </c>
      <c r="E27" s="239">
        <v>146</v>
      </c>
      <c r="F27" s="104">
        <f t="shared" si="7"/>
        <v>2.1235763097949887</v>
      </c>
      <c r="G27" s="104">
        <f t="shared" si="7"/>
        <v>2.2602739726027399</v>
      </c>
      <c r="H27" s="107">
        <f t="shared" si="8"/>
        <v>3.9543454959061017E-2</v>
      </c>
      <c r="I27" s="107">
        <f t="shared" si="9"/>
        <v>6.198929275852353E-2</v>
      </c>
      <c r="J27" s="125">
        <f t="shared" si="10"/>
        <v>5766073.5310000004</v>
      </c>
      <c r="K27" s="107">
        <f t="shared" si="11"/>
        <v>5.0309868536644549E-2</v>
      </c>
      <c r="L27" s="84">
        <f t="shared" si="15"/>
        <v>2184</v>
      </c>
      <c r="M27" s="84">
        <f t="shared" si="12"/>
        <v>8144136</v>
      </c>
      <c r="N27" s="107">
        <f t="shared" si="13"/>
        <v>0.70800309953075447</v>
      </c>
      <c r="O27" s="107">
        <f t="shared" si="14"/>
        <v>0.87016467368668704</v>
      </c>
      <c r="Q27" s="170"/>
      <c r="R27" s="170"/>
    </row>
    <row r="28" spans="1:24" ht="13.5" thickBot="1" x14ac:dyDescent="0.25">
      <c r="A28" s="106" t="str">
        <f t="shared" si="6"/>
        <v>Oxford</v>
      </c>
      <c r="B28" s="99">
        <v>16768</v>
      </c>
      <c r="C28" s="99">
        <v>1220</v>
      </c>
      <c r="D28" s="238">
        <v>7163</v>
      </c>
      <c r="E28" s="239">
        <v>488</v>
      </c>
      <c r="F28" s="104">
        <f t="shared" si="7"/>
        <v>2.3409186095211503</v>
      </c>
      <c r="G28" s="104">
        <f t="shared" si="7"/>
        <v>2.5</v>
      </c>
      <c r="H28" s="107">
        <f t="shared" si="8"/>
        <v>0.17781299349786406</v>
      </c>
      <c r="I28" s="107">
        <f t="shared" si="9"/>
        <v>0.22917253686484457</v>
      </c>
      <c r="J28" s="125">
        <f t="shared" si="10"/>
        <v>23996494.478</v>
      </c>
      <c r="K28" s="107">
        <f t="shared" si="11"/>
        <v>0.20937306401625505</v>
      </c>
      <c r="L28" s="84">
        <f t="shared" si="15"/>
        <v>2184</v>
      </c>
      <c r="M28" s="84">
        <f t="shared" si="12"/>
        <v>36621312</v>
      </c>
      <c r="N28" s="107">
        <f>J28/M28</f>
        <v>0.65526037073712706</v>
      </c>
      <c r="O28" s="107">
        <f t="shared" si="14"/>
        <v>0.75922351707115254</v>
      </c>
      <c r="Q28" s="170"/>
      <c r="R28" s="170"/>
    </row>
    <row r="29" spans="1:24" ht="13.5" thickBot="1" x14ac:dyDescent="0.25">
      <c r="A29" s="106" t="str">
        <f t="shared" si="6"/>
        <v>RALPP</v>
      </c>
      <c r="B29" s="99">
        <v>41719</v>
      </c>
      <c r="C29" s="99">
        <v>2610</v>
      </c>
      <c r="D29" s="238">
        <v>12468</v>
      </c>
      <c r="E29" s="239">
        <v>939</v>
      </c>
      <c r="F29" s="104">
        <f t="shared" si="7"/>
        <v>3.3460859801090792</v>
      </c>
      <c r="G29" s="104">
        <f t="shared" si="7"/>
        <v>2.779552715654952</v>
      </c>
      <c r="H29" s="107">
        <f t="shared" si="8"/>
        <v>0.44240101835265927</v>
      </c>
      <c r="I29" s="107">
        <f t="shared" si="9"/>
        <v>0.49027895181741338</v>
      </c>
      <c r="J29" s="125">
        <f t="shared" si="10"/>
        <v>63133006.1391</v>
      </c>
      <c r="K29" s="107">
        <f t="shared" si="11"/>
        <v>0.55084508064371651</v>
      </c>
      <c r="L29" s="84">
        <f t="shared" si="15"/>
        <v>2184</v>
      </c>
      <c r="M29" s="84">
        <f t="shared" si="12"/>
        <v>91114296</v>
      </c>
      <c r="N29" s="107">
        <f t="shared" si="13"/>
        <v>0.69289901706643264</v>
      </c>
      <c r="O29" s="107">
        <f t="shared" si="14"/>
        <v>0.78461871234564551</v>
      </c>
      <c r="Q29" s="170"/>
      <c r="R29" s="170"/>
    </row>
    <row r="30" spans="1:24" ht="13.5" thickBot="1" x14ac:dyDescent="0.25">
      <c r="A30" s="106" t="str">
        <f t="shared" si="6"/>
        <v>Sussex</v>
      </c>
      <c r="B30" s="99">
        <v>1977.32</v>
      </c>
      <c r="C30" s="99">
        <v>70</v>
      </c>
      <c r="D30" s="240">
        <v>130</v>
      </c>
      <c r="E30" s="241">
        <v>13</v>
      </c>
      <c r="F30" s="104">
        <f t="shared" si="7"/>
        <v>15.210153846153846</v>
      </c>
      <c r="G30" s="104">
        <f t="shared" si="7"/>
        <v>5.384615384615385</v>
      </c>
      <c r="H30" s="107">
        <f t="shared" si="8"/>
        <v>2.0968105218463536E-2</v>
      </c>
      <c r="I30" s="107">
        <f t="shared" si="9"/>
        <v>1.3149243918474688E-2</v>
      </c>
      <c r="J30" s="125">
        <f t="shared" si="10"/>
        <v>2266512.9896</v>
      </c>
      <c r="K30" s="107">
        <f t="shared" si="11"/>
        <v>1.9775670554724532E-2</v>
      </c>
      <c r="L30" s="84">
        <f t="shared" si="15"/>
        <v>2184</v>
      </c>
      <c r="M30" s="84">
        <f t="shared" si="12"/>
        <v>4318466.88</v>
      </c>
      <c r="N30" s="107">
        <f t="shared" si="13"/>
        <v>0.52484204523990696</v>
      </c>
      <c r="O30" s="107">
        <f t="shared" si="14"/>
        <v>0.62332553250935208</v>
      </c>
      <c r="Q30" s="170"/>
      <c r="R30" s="170"/>
    </row>
    <row r="31" spans="1:24" ht="13.5" thickBot="1" x14ac:dyDescent="0.25">
      <c r="A31" s="105" t="s">
        <v>94</v>
      </c>
      <c r="B31" s="98">
        <f>SUM(B24:B30)</f>
        <v>94301.32</v>
      </c>
      <c r="C31" s="98">
        <f>SUM(C24:C30)</f>
        <v>5323.5</v>
      </c>
      <c r="D31" s="140">
        <f>SUM(D24:D30)</f>
        <v>28800</v>
      </c>
      <c r="E31" s="194">
        <f>SUM(E24:E30)</f>
        <v>2141</v>
      </c>
      <c r="F31" s="104">
        <f>B31/D31</f>
        <v>3.2743513888888893</v>
      </c>
      <c r="G31" s="104">
        <f>C31/E31</f>
        <v>2.4864549276039236</v>
      </c>
      <c r="H31" s="107">
        <f>(B31/$B$31)</f>
        <v>1</v>
      </c>
      <c r="I31" s="107">
        <f>(C31/$C$31)</f>
        <v>1</v>
      </c>
      <c r="J31" s="124">
        <f>SUM(J24:J30)</f>
        <v>114611182.6311</v>
      </c>
      <c r="K31" s="107">
        <f>J31/$J$31</f>
        <v>1</v>
      </c>
      <c r="L31" s="84">
        <f t="shared" si="15"/>
        <v>2184</v>
      </c>
      <c r="M31" s="84">
        <f>L31*B31</f>
        <v>205954082.88000003</v>
      </c>
      <c r="N31" s="107">
        <f>J31/M31</f>
        <v>0.55648900487143371</v>
      </c>
      <c r="O31" s="107">
        <f>S19/M31</f>
        <v>0.63945282241641366</v>
      </c>
    </row>
    <row r="33" spans="1:18" x14ac:dyDescent="0.2">
      <c r="F33" s="135"/>
      <c r="R33" s="211"/>
    </row>
    <row r="34" spans="1:18" x14ac:dyDescent="0.2">
      <c r="K34" s="135" t="s">
        <v>124</v>
      </c>
      <c r="L34" s="349" t="s">
        <v>132</v>
      </c>
      <c r="M34" s="350"/>
      <c r="O34" s="70"/>
    </row>
    <row r="35" spans="1:18" x14ac:dyDescent="0.2">
      <c r="D35" s="128"/>
      <c r="E35" s="128"/>
      <c r="F35" s="130"/>
      <c r="G35" s="70"/>
      <c r="H35" s="70"/>
      <c r="K35" s="135" t="s">
        <v>125</v>
      </c>
      <c r="L35">
        <v>2184</v>
      </c>
    </row>
    <row r="36" spans="1:18" x14ac:dyDescent="0.2">
      <c r="A36" s="4" t="s">
        <v>18</v>
      </c>
      <c r="B36" s="345" t="s">
        <v>110</v>
      </c>
      <c r="C36" s="346"/>
      <c r="D36" s="347"/>
      <c r="E36" s="209" t="s">
        <v>237</v>
      </c>
      <c r="F36" s="131"/>
      <c r="G36" s="70"/>
      <c r="H36" s="70"/>
      <c r="K36" s="135" t="s">
        <v>126</v>
      </c>
      <c r="L36">
        <v>2208</v>
      </c>
    </row>
    <row r="37" spans="1:18" ht="13.5" thickBot="1" x14ac:dyDescent="0.25">
      <c r="A37" s="4"/>
      <c r="B37" s="134" t="s">
        <v>112</v>
      </c>
      <c r="C37" s="146" t="s">
        <v>131</v>
      </c>
      <c r="D37" s="134" t="s">
        <v>111</v>
      </c>
      <c r="E37" s="134" t="s">
        <v>113</v>
      </c>
      <c r="F37" s="129"/>
      <c r="K37" s="135" t="s">
        <v>127</v>
      </c>
      <c r="L37">
        <v>2208</v>
      </c>
    </row>
    <row r="38" spans="1:18" ht="13.5" thickBot="1" x14ac:dyDescent="0.25">
      <c r="A38" s="4" t="str">
        <f t="shared" ref="A38:A44" si="16">A11</f>
        <v>EFDA JET</v>
      </c>
      <c r="B38" s="4"/>
      <c r="C38" s="160">
        <f>4*E38/1000</f>
        <v>0</v>
      </c>
      <c r="D38" s="141"/>
      <c r="E38" s="99"/>
      <c r="F38" s="129" t="str">
        <f t="shared" ref="F38:F44" si="17">A11</f>
        <v>EFDA JET</v>
      </c>
      <c r="N38" s="79"/>
    </row>
    <row r="39" spans="1:18" ht="13.5" thickBot="1" x14ac:dyDescent="0.25">
      <c r="A39" s="4" t="str">
        <f t="shared" si="16"/>
        <v>Birmingham</v>
      </c>
      <c r="B39" s="4"/>
      <c r="C39" s="160">
        <f>4*E39/1000</f>
        <v>0</v>
      </c>
      <c r="D39" s="141"/>
      <c r="E39" s="99"/>
      <c r="F39" s="129" t="str">
        <f t="shared" si="17"/>
        <v>Birmingham</v>
      </c>
    </row>
    <row r="40" spans="1:18" ht="13.5" thickBot="1" x14ac:dyDescent="0.25">
      <c r="A40" s="4" t="str">
        <f t="shared" si="16"/>
        <v>Bristol</v>
      </c>
      <c r="B40" s="4"/>
      <c r="C40" s="160">
        <f t="shared" ref="C40:C45" si="18">4*E40/1000</f>
        <v>0</v>
      </c>
      <c r="D40" s="141"/>
      <c r="E40" s="99"/>
      <c r="F40" s="129" t="str">
        <f t="shared" si="17"/>
        <v>Bristol</v>
      </c>
    </row>
    <row r="41" spans="1:18" ht="13.5" thickBot="1" x14ac:dyDescent="0.25">
      <c r="A41" s="4" t="str">
        <f t="shared" si="16"/>
        <v>Cambridge</v>
      </c>
      <c r="B41" s="4"/>
      <c r="C41" s="160">
        <f t="shared" si="18"/>
        <v>0</v>
      </c>
      <c r="D41" s="248"/>
      <c r="E41" s="99"/>
      <c r="F41" s="129" t="str">
        <f t="shared" si="17"/>
        <v>Cambridge</v>
      </c>
      <c r="G41" s="166"/>
    </row>
    <row r="42" spans="1:18" ht="13.5" thickBot="1" x14ac:dyDescent="0.25">
      <c r="A42" s="4" t="str">
        <f t="shared" si="16"/>
        <v>Oxford</v>
      </c>
      <c r="B42" s="4"/>
      <c r="C42" s="160">
        <f t="shared" si="18"/>
        <v>0</v>
      </c>
      <c r="D42" s="141"/>
      <c r="E42" s="99"/>
      <c r="F42" s="129" t="str">
        <f t="shared" si="17"/>
        <v>Oxford</v>
      </c>
      <c r="G42" s="166"/>
    </row>
    <row r="43" spans="1:18" ht="13.5" thickBot="1" x14ac:dyDescent="0.25">
      <c r="A43" s="4" t="str">
        <f t="shared" si="16"/>
        <v>RALPP</v>
      </c>
      <c r="B43" s="4"/>
      <c r="C43" s="160">
        <f t="shared" si="18"/>
        <v>0</v>
      </c>
      <c r="D43" s="141"/>
      <c r="E43" s="99"/>
      <c r="F43" s="129" t="str">
        <f t="shared" si="17"/>
        <v>RALPP</v>
      </c>
    </row>
    <row r="44" spans="1:18" ht="13.5" thickBot="1" x14ac:dyDescent="0.25">
      <c r="A44" s="4" t="str">
        <f t="shared" si="16"/>
        <v>Sussex</v>
      </c>
      <c r="B44" s="4"/>
      <c r="C44" s="160">
        <f t="shared" si="18"/>
        <v>0</v>
      </c>
      <c r="D44" s="141"/>
      <c r="E44" s="99"/>
      <c r="F44" s="129" t="str">
        <f t="shared" si="17"/>
        <v>Sussex</v>
      </c>
    </row>
    <row r="45" spans="1:18" x14ac:dyDescent="0.2">
      <c r="A45" s="4" t="s">
        <v>94</v>
      </c>
      <c r="B45" s="4"/>
      <c r="C45" s="160">
        <f t="shared" si="18"/>
        <v>0</v>
      </c>
      <c r="D45" s="160">
        <f>SUM(D38:D44)</f>
        <v>0</v>
      </c>
      <c r="E45" s="99">
        <f>SUM(E38:E44)</f>
        <v>0</v>
      </c>
    </row>
    <row r="47" spans="1:18" x14ac:dyDescent="0.2">
      <c r="A47" s="133" t="s">
        <v>114</v>
      </c>
      <c r="F47" s="209"/>
    </row>
    <row r="48" spans="1:18" x14ac:dyDescent="0.2">
      <c r="A48" s="135" t="s">
        <v>135</v>
      </c>
    </row>
    <row r="49" spans="1:16" x14ac:dyDescent="0.2">
      <c r="A49" s="225" t="s">
        <v>212</v>
      </c>
    </row>
    <row r="53" spans="1:16" ht="25.5" x14ac:dyDescent="0.35">
      <c r="M53" s="139"/>
      <c r="N53" s="139"/>
      <c r="O53" s="139"/>
      <c r="P53" s="139"/>
    </row>
    <row r="59" spans="1:16" x14ac:dyDescent="0.2">
      <c r="G59" s="135"/>
    </row>
  </sheetData>
  <mergeCells count="11">
    <mergeCell ref="B36:D36"/>
    <mergeCell ref="D22:E22"/>
    <mergeCell ref="L34:M34"/>
    <mergeCell ref="F22:O22"/>
    <mergeCell ref="I10:M10"/>
    <mergeCell ref="O10:S10"/>
    <mergeCell ref="A2:C2"/>
    <mergeCell ref="B3:C3"/>
    <mergeCell ref="B22:C22"/>
    <mergeCell ref="B4:C4"/>
    <mergeCell ref="B5:C5"/>
  </mergeCells>
  <phoneticPr fontId="3" type="noConversion"/>
  <conditionalFormatting sqref="C31 C24:C26 C28:C29">
    <cfRule type="cellIs" dxfId="91" priority="153" stopIfTrue="1" operator="greaterThanOrEqual">
      <formula>E24</formula>
    </cfRule>
    <cfRule type="cellIs" dxfId="90" priority="154" stopIfTrue="1" operator="lessThan">
      <formula>E24</formula>
    </cfRule>
  </conditionalFormatting>
  <conditionalFormatting sqref="F24:G24">
    <cfRule type="cellIs" dxfId="89" priority="159" stopIfTrue="1" operator="greaterThanOrEqual">
      <formula>1</formula>
    </cfRule>
    <cfRule type="cellIs" dxfId="88" priority="160" stopIfTrue="1" operator="greaterThanOrEqual">
      <formula>0.95</formula>
    </cfRule>
    <cfRule type="cellIs" dxfId="87" priority="161" stopIfTrue="1" operator="greaterThanOrEqual">
      <formula>0.95</formula>
    </cfRule>
  </conditionalFormatting>
  <conditionalFormatting sqref="F24:G31">
    <cfRule type="cellIs" dxfId="86" priority="162" stopIfTrue="1" operator="greaterThanOrEqual">
      <formula>1</formula>
    </cfRule>
    <cfRule type="cellIs" dxfId="85" priority="163" stopIfTrue="1" operator="greaterThanOrEqual">
      <formula>0.95</formula>
    </cfRule>
    <cfRule type="cellIs" dxfId="84" priority="164" stopIfTrue="1" operator="lessThan">
      <formula>0.95</formula>
    </cfRule>
  </conditionalFormatting>
  <conditionalFormatting sqref="C24">
    <cfRule type="cellIs" dxfId="83" priority="150" stopIfTrue="1" operator="greaterThanOrEqual">
      <formula>E24</formula>
    </cfRule>
    <cfRule type="cellIs" dxfId="82" priority="151" stopIfTrue="1" operator="lessThan">
      <formula>E24</formula>
    </cfRule>
  </conditionalFormatting>
  <conditionalFormatting sqref="D39">
    <cfRule type="cellIs" dxfId="81" priority="119" stopIfTrue="1" operator="between">
      <formula>1.1*C25</formula>
      <formula>1.2*C25</formula>
    </cfRule>
    <cfRule type="cellIs" dxfId="80" priority="120" stopIfTrue="1" operator="between">
      <formula>0.9*C25</formula>
      <formula>0.8*C25</formula>
    </cfRule>
    <cfRule type="cellIs" dxfId="79" priority="121" stopIfTrue="1" operator="lessThan">
      <formula>0.8*C25</formula>
    </cfRule>
    <cfRule type="cellIs" dxfId="78" priority="122" stopIfTrue="1" operator="greaterThan">
      <formula>1.2*C25</formula>
    </cfRule>
  </conditionalFormatting>
  <conditionalFormatting sqref="D38">
    <cfRule type="cellIs" dxfId="77" priority="111" stopIfTrue="1" operator="between">
      <formula>1.1*C24</formula>
      <formula>1.2*C24</formula>
    </cfRule>
    <cfRule type="cellIs" dxfId="76" priority="112" stopIfTrue="1" operator="between">
      <formula>0.9*C24</formula>
      <formula>0.8*C24</formula>
    </cfRule>
    <cfRule type="cellIs" dxfId="75" priority="113" stopIfTrue="1" operator="lessThan">
      <formula>0.8*C24</formula>
    </cfRule>
    <cfRule type="cellIs" dxfId="74" priority="114" stopIfTrue="1" operator="greaterThan">
      <formula>1.2*C24</formula>
    </cfRule>
  </conditionalFormatting>
  <conditionalFormatting sqref="D40">
    <cfRule type="cellIs" dxfId="73" priority="99" stopIfTrue="1" operator="between">
      <formula>1.1*C26</formula>
      <formula>1.2*C26</formula>
    </cfRule>
    <cfRule type="cellIs" dxfId="72" priority="100" stopIfTrue="1" operator="between">
      <formula>0.9*C26</formula>
      <formula>0.8*C26</formula>
    </cfRule>
    <cfRule type="cellIs" dxfId="71" priority="101" stopIfTrue="1" operator="lessThan">
      <formula>0.8*C26</formula>
    </cfRule>
    <cfRule type="cellIs" dxfId="70" priority="102" stopIfTrue="1" operator="greaterThan">
      <formula>1.2*C26</formula>
    </cfRule>
  </conditionalFormatting>
  <conditionalFormatting sqref="D42">
    <cfRule type="cellIs" dxfId="69" priority="91" stopIfTrue="1" operator="between">
      <formula>1.1*C28</formula>
      <formula>1.2*C28</formula>
    </cfRule>
    <cfRule type="cellIs" dxfId="68" priority="92" stopIfTrue="1" operator="between">
      <formula>0.9*C28</formula>
      <formula>0.8*C28</formula>
    </cfRule>
    <cfRule type="cellIs" dxfId="67" priority="93" stopIfTrue="1" operator="lessThan">
      <formula>0.8*C28</formula>
    </cfRule>
    <cfRule type="cellIs" dxfId="66" priority="94" stopIfTrue="1" operator="greaterThan">
      <formula>1.2*C28</formula>
    </cfRule>
  </conditionalFormatting>
  <conditionalFormatting sqref="D43">
    <cfRule type="cellIs" dxfId="65" priority="87" stopIfTrue="1" operator="between">
      <formula>1.1*C29</formula>
      <formula>1.2*C29</formula>
    </cfRule>
    <cfRule type="cellIs" dxfId="64" priority="88" stopIfTrue="1" operator="between">
      <formula>0.9*C29</formula>
      <formula>0.8*C29</formula>
    </cfRule>
    <cfRule type="cellIs" dxfId="63" priority="89" stopIfTrue="1" operator="lessThan">
      <formula>0.8*C29</formula>
    </cfRule>
    <cfRule type="cellIs" dxfId="62" priority="90" stopIfTrue="1" operator="greaterThan">
      <formula>1.2*C29</formula>
    </cfRule>
  </conditionalFormatting>
  <conditionalFormatting sqref="D45">
    <cfRule type="cellIs" dxfId="61" priority="83" stopIfTrue="1" operator="between">
      <formula>1.1*C31</formula>
      <formula>1.2*C31</formula>
    </cfRule>
    <cfRule type="cellIs" dxfId="60" priority="84" stopIfTrue="1" operator="between">
      <formula>0.9*C31</formula>
      <formula>0.8*C31</formula>
    </cfRule>
    <cfRule type="cellIs" dxfId="59" priority="85" stopIfTrue="1" operator="lessThan">
      <formula>0.8*C31</formula>
    </cfRule>
    <cfRule type="cellIs" dxfId="58" priority="86" stopIfTrue="1" operator="greaterThan">
      <formula>1.2*C31</formula>
    </cfRule>
  </conditionalFormatting>
  <conditionalFormatting sqref="C45">
    <cfRule type="cellIs" dxfId="57" priority="79" stopIfTrue="1" operator="between">
      <formula>1.1*B31</formula>
      <formula>1.2*B31</formula>
    </cfRule>
    <cfRule type="cellIs" dxfId="56" priority="80" stopIfTrue="1" operator="between">
      <formula>0.9*B31</formula>
      <formula>0.8*B31</formula>
    </cfRule>
    <cfRule type="cellIs" dxfId="55" priority="81" stopIfTrue="1" operator="lessThan">
      <formula>0.8*B31</formula>
    </cfRule>
    <cfRule type="cellIs" dxfId="54" priority="82" stopIfTrue="1" operator="greaterThan">
      <formula>1.2*B31</formula>
    </cfRule>
  </conditionalFormatting>
  <conditionalFormatting sqref="C43 C45">
    <cfRule type="cellIs" dxfId="53" priority="75" stopIfTrue="1" operator="between">
      <formula>1.1*B29</formula>
      <formula>1.2*B29</formula>
    </cfRule>
    <cfRule type="cellIs" dxfId="52" priority="76" stopIfTrue="1" operator="between">
      <formula>0.9*B29</formula>
      <formula>0.8*B29</formula>
    </cfRule>
    <cfRule type="cellIs" dxfId="51" priority="77" stopIfTrue="1" operator="lessThan">
      <formula>0.8*B29</formula>
    </cfRule>
    <cfRule type="cellIs" dxfId="50" priority="78" stopIfTrue="1" operator="greaterThan">
      <formula>1.2*B29</formula>
    </cfRule>
  </conditionalFormatting>
  <conditionalFormatting sqref="C42">
    <cfRule type="cellIs" dxfId="49" priority="71" stopIfTrue="1" operator="between">
      <formula>1.1*B28</formula>
      <formula>1.2*B28</formula>
    </cfRule>
    <cfRule type="cellIs" dxfId="48" priority="72" stopIfTrue="1" operator="between">
      <formula>0.9*B28</formula>
      <formula>0.8*B28</formula>
    </cfRule>
    <cfRule type="cellIs" dxfId="47" priority="73" stopIfTrue="1" operator="lessThan">
      <formula>0.8*B28</formula>
    </cfRule>
    <cfRule type="cellIs" dxfId="46" priority="74" stopIfTrue="1" operator="greaterThan">
      <formula>1.2*B28</formula>
    </cfRule>
  </conditionalFormatting>
  <conditionalFormatting sqref="C41">
    <cfRule type="cellIs" dxfId="45" priority="67" stopIfTrue="1" operator="between">
      <formula>1.1*B27</formula>
      <formula>1.2*B27</formula>
    </cfRule>
    <cfRule type="cellIs" dxfId="44" priority="68" stopIfTrue="1" operator="between">
      <formula>0.9*B27</formula>
      <formula>0.8*B27</formula>
    </cfRule>
    <cfRule type="cellIs" dxfId="43" priority="69" stopIfTrue="1" operator="lessThan">
      <formula>0.8*B27</formula>
    </cfRule>
    <cfRule type="cellIs" dxfId="42" priority="70" stopIfTrue="1" operator="greaterThan">
      <formula>1.2*B27</formula>
    </cfRule>
  </conditionalFormatting>
  <conditionalFormatting sqref="C40">
    <cfRule type="cellIs" dxfId="41" priority="63" stopIfTrue="1" operator="between">
      <formula>1.1*B26</formula>
      <formula>1.2*B26</formula>
    </cfRule>
    <cfRule type="cellIs" dxfId="40" priority="64" stopIfTrue="1" operator="between">
      <formula>0.9*B26</formula>
      <formula>0.8*B26</formula>
    </cfRule>
    <cfRule type="cellIs" dxfId="39" priority="65" stopIfTrue="1" operator="lessThan">
      <formula>0.8*B26</formula>
    </cfRule>
    <cfRule type="cellIs" dxfId="38" priority="66" stopIfTrue="1" operator="greaterThan">
      <formula>1.2*B26</formula>
    </cfRule>
  </conditionalFormatting>
  <conditionalFormatting sqref="C38:C39">
    <cfRule type="cellIs" dxfId="37" priority="59" stopIfTrue="1" operator="between">
      <formula>1.1*B24</formula>
      <formula>1.2*B24</formula>
    </cfRule>
    <cfRule type="cellIs" dxfId="36" priority="60" stopIfTrue="1" operator="between">
      <formula>0.9*B24</formula>
      <formula>0.8*B24</formula>
    </cfRule>
    <cfRule type="cellIs" dxfId="35" priority="61" stopIfTrue="1" operator="lessThan">
      <formula>0.8*B24</formula>
    </cfRule>
    <cfRule type="cellIs" dxfId="34" priority="62" stopIfTrue="1" operator="greaterThan">
      <formula>1.2*B24</formula>
    </cfRule>
  </conditionalFormatting>
  <conditionalFormatting sqref="C45 C38:C43">
    <cfRule type="cellIs" dxfId="33" priority="55" stopIfTrue="1" operator="between">
      <formula>1.1*B24</formula>
      <formula>1.2*B24</formula>
    </cfRule>
    <cfRule type="cellIs" dxfId="32" priority="56" stopIfTrue="1" operator="between">
      <formula>0.9*B24</formula>
      <formula>0.8*B24</formula>
    </cfRule>
    <cfRule type="cellIs" dxfId="31" priority="57" stopIfTrue="1" operator="lessThan">
      <formula>0.8*B24</formula>
    </cfRule>
    <cfRule type="cellIs" dxfId="30" priority="58" stopIfTrue="1" operator="greaterThan">
      <formula>1.2*B24</formula>
    </cfRule>
  </conditionalFormatting>
  <conditionalFormatting sqref="C30">
    <cfRule type="cellIs" dxfId="29" priority="167" stopIfTrue="1" operator="greaterThanOrEqual">
      <formula>$E$30</formula>
    </cfRule>
    <cfRule type="cellIs" dxfId="28" priority="168" stopIfTrue="1" operator="lessThan">
      <formula>$E$30</formula>
    </cfRule>
  </conditionalFormatting>
  <conditionalFormatting sqref="B31 B24:B26 B28:B29">
    <cfRule type="cellIs" dxfId="27" priority="25" stopIfTrue="1" operator="greaterThanOrEqual">
      <formula>D24</formula>
    </cfRule>
    <cfRule type="cellIs" dxfId="26" priority="26" stopIfTrue="1" operator="lessThan">
      <formula>D24</formula>
    </cfRule>
  </conditionalFormatting>
  <conditionalFormatting sqref="B30">
    <cfRule type="cellIs" dxfId="25" priority="21" stopIfTrue="1" operator="greaterThanOrEqual">
      <formula>$E$30</formula>
    </cfRule>
    <cfRule type="cellIs" dxfId="24" priority="22" stopIfTrue="1" operator="lessThan">
      <formula>$E$30</formula>
    </cfRule>
  </conditionalFormatting>
  <conditionalFormatting sqref="D44">
    <cfRule type="cellIs" dxfId="23" priority="17" stopIfTrue="1" operator="between">
      <formula>1.1*C30</formula>
      <formula>1.2*C30</formula>
    </cfRule>
    <cfRule type="cellIs" dxfId="22" priority="18" stopIfTrue="1" operator="between">
      <formula>0.9*C30</formula>
      <formula>0.8*C30</formula>
    </cfRule>
    <cfRule type="cellIs" dxfId="21" priority="19" stopIfTrue="1" operator="lessThan">
      <formula>0.8*C30</formula>
    </cfRule>
    <cfRule type="cellIs" dxfId="20" priority="20" stopIfTrue="1" operator="greaterThan">
      <formula>1.2*C30</formula>
    </cfRule>
  </conditionalFormatting>
  <conditionalFormatting sqref="C44">
    <cfRule type="cellIs" dxfId="19" priority="13" stopIfTrue="1" operator="between">
      <formula>1.1*B30</formula>
      <formula>1.2*B30</formula>
    </cfRule>
    <cfRule type="cellIs" dxfId="18" priority="14" stopIfTrue="1" operator="between">
      <formula>0.9*B30</formula>
      <formula>0.8*B30</formula>
    </cfRule>
    <cfRule type="cellIs" dxfId="17" priority="15" stopIfTrue="1" operator="lessThan">
      <formula>0.8*B30</formula>
    </cfRule>
    <cfRule type="cellIs" dxfId="16" priority="16" stopIfTrue="1" operator="greaterThan">
      <formula>1.2*B30</formula>
    </cfRule>
  </conditionalFormatting>
  <conditionalFormatting sqref="C44">
    <cfRule type="cellIs" dxfId="15" priority="9" stopIfTrue="1" operator="between">
      <formula>1.1*B30</formula>
      <formula>1.2*B30</formula>
    </cfRule>
    <cfRule type="cellIs" dxfId="14" priority="10" stopIfTrue="1" operator="between">
      <formula>0.9*B30</formula>
      <formula>0.8*B30</formula>
    </cfRule>
    <cfRule type="cellIs" dxfId="13" priority="11" stopIfTrue="1" operator="lessThan">
      <formula>0.8*B30</formula>
    </cfRule>
    <cfRule type="cellIs" dxfId="12" priority="12" stopIfTrue="1" operator="greaterThan">
      <formula>1.2*B30</formula>
    </cfRule>
  </conditionalFormatting>
  <conditionalFormatting sqref="D41">
    <cfRule type="cellIs" dxfId="11" priority="5" stopIfTrue="1" operator="between">
      <formula>1.1*C27</formula>
      <formula>1.2*C27</formula>
    </cfRule>
    <cfRule type="cellIs" dxfId="10" priority="6" stopIfTrue="1" operator="between">
      <formula>0.9*C27</formula>
      <formula>0.8*C27</formula>
    </cfRule>
    <cfRule type="cellIs" dxfId="9" priority="7" stopIfTrue="1" operator="lessThan">
      <formula>0.8*C27</formula>
    </cfRule>
    <cfRule type="cellIs" dxfId="8" priority="8" stopIfTrue="1" operator="greaterThan">
      <formula>1.2*C27</formula>
    </cfRule>
  </conditionalFormatting>
  <conditionalFormatting sqref="C27">
    <cfRule type="cellIs" dxfId="7" priority="3" stopIfTrue="1" operator="greaterThanOrEqual">
      <formula>E27</formula>
    </cfRule>
    <cfRule type="cellIs" dxfId="6" priority="4" stopIfTrue="1" operator="lessThan">
      <formula>E27</formula>
    </cfRule>
  </conditionalFormatting>
  <conditionalFormatting sqref="B27">
    <cfRule type="cellIs" dxfId="5" priority="1" stopIfTrue="1" operator="greaterThanOrEqual">
      <formula>D27</formula>
    </cfRule>
    <cfRule type="cellIs" dxfId="4" priority="2" stopIfTrue="1" operator="lessThan">
      <formula>D27</formula>
    </cfRule>
  </conditionalFormatting>
  <pageMargins left="0.75" right="0.75" top="1" bottom="1" header="0.5" footer="0.5"/>
  <pageSetup paperSize="9" scale="4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41"/>
  <sheetViews>
    <sheetView showGridLines="0" tabSelected="1" zoomScale="80" zoomScaleNormal="80" workbookViewId="0">
      <selection activeCell="C32" sqref="C32:AT32"/>
    </sheetView>
  </sheetViews>
  <sheetFormatPr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20" width="4.7109375" customWidth="1"/>
    <col min="21" max="21" width="4.7109375" style="170" customWidth="1"/>
    <col min="22" max="24" width="4.7109375" customWidth="1"/>
    <col min="25" max="26" width="4.7109375" style="170" customWidth="1"/>
    <col min="27" max="29" width="4.7109375" customWidth="1"/>
    <col min="30" max="30" width="4.7109375" style="170" customWidth="1"/>
    <col min="31" max="31" width="4.7109375" customWidth="1"/>
    <col min="32" max="32" width="4.7109375" style="170" customWidth="1"/>
    <col min="33" max="38" width="4.7109375" customWidth="1"/>
    <col min="39" max="39" width="4.7109375" style="170" customWidth="1"/>
    <col min="40" max="45" width="4.7109375" customWidth="1"/>
    <col min="46" max="46" width="5" customWidth="1"/>
    <col min="47" max="47" width="13.7109375" bestFit="1" customWidth="1"/>
    <col min="48" max="48" width="11.140625" bestFit="1" customWidth="1"/>
  </cols>
  <sheetData>
    <row r="1" spans="2:47" ht="13.5" thickBot="1" x14ac:dyDescent="0.25"/>
    <row r="2" spans="2:47" ht="13.5" thickBot="1" x14ac:dyDescent="0.25">
      <c r="B2" s="334" t="s">
        <v>33</v>
      </c>
      <c r="C2" s="320"/>
      <c r="D2" s="320"/>
      <c r="E2" s="320"/>
      <c r="F2" s="321"/>
    </row>
    <row r="3" spans="2:47" x14ac:dyDescent="0.2">
      <c r="B3" s="117" t="s">
        <v>34</v>
      </c>
      <c r="C3" s="355" t="str">
        <f>Metrics!B3</f>
        <v>SouthGrid</v>
      </c>
      <c r="D3" s="356"/>
      <c r="E3" s="356"/>
      <c r="F3" s="357"/>
    </row>
    <row r="4" spans="2:47" x14ac:dyDescent="0.2">
      <c r="B4" s="21" t="s">
        <v>21</v>
      </c>
      <c r="C4" s="358" t="str">
        <f>Metrics!B4</f>
        <v>Q116</v>
      </c>
      <c r="D4" s="352"/>
      <c r="E4" s="352"/>
      <c r="F4" s="359"/>
    </row>
    <row r="5" spans="2:47" ht="13.5" thickBot="1" x14ac:dyDescent="0.25">
      <c r="B5" s="22" t="s">
        <v>25</v>
      </c>
      <c r="C5" s="360" t="str">
        <f>Metrics!B5</f>
        <v>Pete Gronbech</v>
      </c>
      <c r="D5" s="361"/>
      <c r="E5" s="361"/>
      <c r="F5" s="362"/>
    </row>
    <row r="6" spans="2:47" x14ac:dyDescent="0.2">
      <c r="B6" s="149"/>
      <c r="C6" s="148"/>
      <c r="D6" s="147"/>
      <c r="E6" s="147"/>
      <c r="F6" s="147"/>
    </row>
    <row r="7" spans="2:47" x14ac:dyDescent="0.2">
      <c r="B7" s="150" t="s">
        <v>134</v>
      </c>
      <c r="D7" s="147"/>
      <c r="E7" s="147"/>
      <c r="F7" s="147"/>
    </row>
    <row r="8" spans="2:47" ht="13.5" thickBot="1" x14ac:dyDescent="0.25"/>
    <row r="9" spans="2:47" ht="13.5" hidden="1" thickBot="1" x14ac:dyDescent="0.25">
      <c r="B9" s="9" t="s">
        <v>44</v>
      </c>
    </row>
    <row r="10" spans="2:47" ht="75.75" customHeight="1" thickBot="1" x14ac:dyDescent="0.25">
      <c r="B10" s="40" t="s">
        <v>18</v>
      </c>
      <c r="C10" s="115" t="s">
        <v>45</v>
      </c>
      <c r="D10" s="116" t="s">
        <v>46</v>
      </c>
      <c r="E10" s="116" t="s">
        <v>47</v>
      </c>
      <c r="F10" s="116" t="s">
        <v>48</v>
      </c>
      <c r="G10" s="116" t="s">
        <v>83</v>
      </c>
      <c r="H10" s="116" t="s">
        <v>84</v>
      </c>
      <c r="I10" s="116" t="s">
        <v>49</v>
      </c>
      <c r="J10" s="116" t="s">
        <v>50</v>
      </c>
      <c r="K10" s="262" t="s">
        <v>149</v>
      </c>
      <c r="L10" s="116" t="s">
        <v>51</v>
      </c>
      <c r="M10" s="116" t="s">
        <v>52</v>
      </c>
      <c r="N10" s="116" t="s">
        <v>53</v>
      </c>
      <c r="O10" s="116" t="s">
        <v>54</v>
      </c>
      <c r="P10" s="116" t="s">
        <v>85</v>
      </c>
      <c r="Q10" s="116" t="s">
        <v>55</v>
      </c>
      <c r="R10" s="116" t="s">
        <v>56</v>
      </c>
      <c r="S10" s="116" t="s">
        <v>86</v>
      </c>
      <c r="T10" s="116" t="s">
        <v>57</v>
      </c>
      <c r="U10" s="116" t="s">
        <v>230</v>
      </c>
      <c r="V10" s="116" t="s">
        <v>58</v>
      </c>
      <c r="W10" s="116" t="s">
        <v>155</v>
      </c>
      <c r="X10" s="116" t="s">
        <v>59</v>
      </c>
      <c r="Y10" s="116" t="s">
        <v>229</v>
      </c>
      <c r="Z10" s="116" t="s">
        <v>236</v>
      </c>
      <c r="AA10" s="116" t="s">
        <v>87</v>
      </c>
      <c r="AB10" s="116" t="s">
        <v>60</v>
      </c>
      <c r="AC10" s="116" t="s">
        <v>61</v>
      </c>
      <c r="AD10" s="116" t="s">
        <v>62</v>
      </c>
      <c r="AE10" s="116" t="s">
        <v>169</v>
      </c>
      <c r="AF10" s="116" t="s">
        <v>165</v>
      </c>
      <c r="AG10" s="116" t="s">
        <v>63</v>
      </c>
      <c r="AH10" s="116" t="s">
        <v>64</v>
      </c>
      <c r="AI10" s="116" t="s">
        <v>65</v>
      </c>
      <c r="AJ10" s="116" t="s">
        <v>66</v>
      </c>
      <c r="AK10" s="116" t="s">
        <v>88</v>
      </c>
      <c r="AL10" s="116" t="s">
        <v>67</v>
      </c>
      <c r="AM10" s="116" t="s">
        <v>164</v>
      </c>
      <c r="AN10" s="116" t="s">
        <v>89</v>
      </c>
      <c r="AO10" s="116" t="s">
        <v>106</v>
      </c>
      <c r="AP10" s="116" t="s">
        <v>90</v>
      </c>
      <c r="AQ10" s="116" t="s">
        <v>68</v>
      </c>
      <c r="AR10" s="116" t="s">
        <v>91</v>
      </c>
      <c r="AS10" s="116" t="s">
        <v>92</v>
      </c>
      <c r="AT10" s="116" t="s">
        <v>69</v>
      </c>
      <c r="AU10" s="40" t="s">
        <v>19</v>
      </c>
    </row>
    <row r="11" spans="2:47" ht="13.5" thickBot="1" x14ac:dyDescent="0.25">
      <c r="B11" s="69" t="str">
        <f>Resources!A11</f>
        <v>EFDA JET</v>
      </c>
      <c r="C11" s="93">
        <v>1</v>
      </c>
      <c r="D11" s="94">
        <v>1</v>
      </c>
      <c r="E11" s="94">
        <v>0</v>
      </c>
      <c r="F11" s="94">
        <v>1</v>
      </c>
      <c r="G11" s="94">
        <v>0</v>
      </c>
      <c r="H11" s="94">
        <v>0</v>
      </c>
      <c r="I11" s="94">
        <v>0</v>
      </c>
      <c r="J11" s="94">
        <v>0</v>
      </c>
      <c r="K11" s="94">
        <v>0</v>
      </c>
      <c r="L11" s="94">
        <v>1</v>
      </c>
      <c r="M11" s="94">
        <v>1</v>
      </c>
      <c r="N11" s="94">
        <v>0</v>
      </c>
      <c r="O11" s="94">
        <v>1</v>
      </c>
      <c r="P11" s="94">
        <v>0</v>
      </c>
      <c r="Q11" s="94">
        <v>1</v>
      </c>
      <c r="R11" s="94">
        <v>0</v>
      </c>
      <c r="S11" s="94">
        <v>1</v>
      </c>
      <c r="T11" s="94">
        <v>1</v>
      </c>
      <c r="U11" s="263"/>
      <c r="V11" s="94">
        <v>0</v>
      </c>
      <c r="W11" s="94">
        <v>0</v>
      </c>
      <c r="X11" s="94">
        <v>1</v>
      </c>
      <c r="Y11" s="258"/>
      <c r="Z11" s="263"/>
      <c r="AA11" s="94">
        <v>0</v>
      </c>
      <c r="AB11" s="94">
        <v>0</v>
      </c>
      <c r="AC11" s="94">
        <v>0</v>
      </c>
      <c r="AD11" s="94">
        <v>0</v>
      </c>
      <c r="AE11" s="94">
        <v>0</v>
      </c>
      <c r="AF11" s="94">
        <v>0</v>
      </c>
      <c r="AG11" s="94">
        <v>0</v>
      </c>
      <c r="AH11" s="94">
        <v>1</v>
      </c>
      <c r="AI11" s="94">
        <v>1</v>
      </c>
      <c r="AJ11" s="94">
        <v>0</v>
      </c>
      <c r="AK11" s="94">
        <v>0</v>
      </c>
      <c r="AL11" s="94">
        <v>0</v>
      </c>
      <c r="AM11" s="94"/>
      <c r="AN11" s="94">
        <v>1</v>
      </c>
      <c r="AO11" s="94">
        <v>0</v>
      </c>
      <c r="AP11" s="94">
        <v>0</v>
      </c>
      <c r="AQ11" s="94">
        <v>0</v>
      </c>
      <c r="AR11" s="94">
        <v>0</v>
      </c>
      <c r="AS11" s="94">
        <v>0</v>
      </c>
      <c r="AT11" s="161">
        <v>0</v>
      </c>
      <c r="AU11" s="162">
        <f>SUM(C11:AT11)</f>
        <v>13</v>
      </c>
    </row>
    <row r="12" spans="2:47" ht="13.5" thickBot="1" x14ac:dyDescent="0.25">
      <c r="B12" s="69" t="str">
        <f>Resources!A12</f>
        <v>Birmingham</v>
      </c>
      <c r="C12" s="93">
        <v>1</v>
      </c>
      <c r="D12" s="94">
        <v>1</v>
      </c>
      <c r="E12" s="94">
        <v>0</v>
      </c>
      <c r="F12" s="94">
        <v>1</v>
      </c>
      <c r="G12" s="94">
        <v>1</v>
      </c>
      <c r="H12" s="94">
        <v>1</v>
      </c>
      <c r="I12" s="94">
        <v>0</v>
      </c>
      <c r="J12" s="94">
        <v>0</v>
      </c>
      <c r="K12" s="94">
        <v>1</v>
      </c>
      <c r="L12" s="94">
        <v>1</v>
      </c>
      <c r="M12" s="94">
        <v>1</v>
      </c>
      <c r="N12" s="94">
        <v>1</v>
      </c>
      <c r="O12" s="94">
        <v>0</v>
      </c>
      <c r="P12" s="94">
        <v>0</v>
      </c>
      <c r="Q12" s="94">
        <v>1</v>
      </c>
      <c r="R12" s="94">
        <v>0</v>
      </c>
      <c r="S12" s="94">
        <v>1</v>
      </c>
      <c r="T12" s="94">
        <v>1</v>
      </c>
      <c r="U12" s="263"/>
      <c r="V12" s="94">
        <v>1</v>
      </c>
      <c r="W12" s="94">
        <v>0</v>
      </c>
      <c r="X12" s="94">
        <v>1</v>
      </c>
      <c r="Y12" s="258"/>
      <c r="Z12" s="263"/>
      <c r="AA12" s="94">
        <v>0</v>
      </c>
      <c r="AB12" s="94">
        <v>0</v>
      </c>
      <c r="AC12" s="94">
        <v>0</v>
      </c>
      <c r="AD12" s="94">
        <v>0</v>
      </c>
      <c r="AE12" s="94">
        <v>1</v>
      </c>
      <c r="AF12" s="94">
        <v>1</v>
      </c>
      <c r="AG12" s="94">
        <v>1</v>
      </c>
      <c r="AH12" s="94">
        <v>1</v>
      </c>
      <c r="AI12" s="94">
        <v>1</v>
      </c>
      <c r="AJ12" s="94">
        <v>0</v>
      </c>
      <c r="AK12" s="94">
        <v>0</v>
      </c>
      <c r="AL12" s="94">
        <v>0</v>
      </c>
      <c r="AM12" s="94"/>
      <c r="AN12" s="94">
        <v>1</v>
      </c>
      <c r="AO12" s="94">
        <v>0</v>
      </c>
      <c r="AP12" s="94">
        <v>0</v>
      </c>
      <c r="AQ12" s="94">
        <v>0</v>
      </c>
      <c r="AR12" s="94">
        <v>0</v>
      </c>
      <c r="AS12" s="94">
        <v>0</v>
      </c>
      <c r="AT12" s="161">
        <v>1</v>
      </c>
      <c r="AU12" s="162">
        <f>SUM(C12:AT12)</f>
        <v>21</v>
      </c>
    </row>
    <row r="13" spans="2:47" ht="13.5" thickBot="1" x14ac:dyDescent="0.25">
      <c r="B13" s="69" t="str">
        <f>Resources!A13</f>
        <v>Bristol</v>
      </c>
      <c r="C13" s="93">
        <v>1</v>
      </c>
      <c r="D13" s="94">
        <v>1</v>
      </c>
      <c r="E13" s="94">
        <v>0</v>
      </c>
      <c r="F13" s="94">
        <v>0</v>
      </c>
      <c r="G13" s="94">
        <v>0</v>
      </c>
      <c r="H13" s="94">
        <v>0</v>
      </c>
      <c r="I13" s="94">
        <v>0</v>
      </c>
      <c r="J13" s="94">
        <v>0</v>
      </c>
      <c r="K13" s="94">
        <v>0</v>
      </c>
      <c r="L13" s="94">
        <v>1</v>
      </c>
      <c r="M13" s="94">
        <v>1</v>
      </c>
      <c r="N13" s="94">
        <v>0</v>
      </c>
      <c r="O13" s="94">
        <v>0</v>
      </c>
      <c r="P13" s="94">
        <v>0</v>
      </c>
      <c r="Q13" s="94">
        <v>0</v>
      </c>
      <c r="R13" s="94">
        <v>0</v>
      </c>
      <c r="S13" s="94">
        <v>1</v>
      </c>
      <c r="T13" s="94">
        <v>0</v>
      </c>
      <c r="U13" s="263"/>
      <c r="V13" s="94">
        <v>1</v>
      </c>
      <c r="W13" s="94">
        <v>1</v>
      </c>
      <c r="X13" s="94">
        <v>1</v>
      </c>
      <c r="Y13" s="258"/>
      <c r="Z13" s="263"/>
      <c r="AA13" s="94">
        <v>0</v>
      </c>
      <c r="AB13" s="94">
        <v>0</v>
      </c>
      <c r="AC13" s="94">
        <v>0</v>
      </c>
      <c r="AD13" s="94">
        <v>0</v>
      </c>
      <c r="AE13" s="94">
        <v>0</v>
      </c>
      <c r="AF13" s="94">
        <v>0</v>
      </c>
      <c r="AG13" s="94">
        <v>0</v>
      </c>
      <c r="AH13" s="94">
        <v>1</v>
      </c>
      <c r="AI13" s="94">
        <v>0</v>
      </c>
      <c r="AJ13" s="94">
        <v>0</v>
      </c>
      <c r="AK13" s="94">
        <v>0</v>
      </c>
      <c r="AL13" s="94">
        <v>0</v>
      </c>
      <c r="AM13" s="94"/>
      <c r="AN13" s="94">
        <v>1</v>
      </c>
      <c r="AO13" s="94">
        <v>0</v>
      </c>
      <c r="AP13" s="94">
        <v>0</v>
      </c>
      <c r="AQ13" s="94">
        <v>0</v>
      </c>
      <c r="AR13" s="94">
        <v>0</v>
      </c>
      <c r="AS13" s="94">
        <v>0</v>
      </c>
      <c r="AT13" s="161">
        <v>1</v>
      </c>
      <c r="AU13" s="162">
        <f t="shared" ref="AU13:AU19" si="0">SUM(C13:AT13)</f>
        <v>11</v>
      </c>
    </row>
    <row r="14" spans="2:47" ht="13.5" thickBot="1" x14ac:dyDescent="0.25">
      <c r="B14" s="69" t="str">
        <f>Resources!A14</f>
        <v>Cambridge</v>
      </c>
      <c r="C14" s="93">
        <v>1</v>
      </c>
      <c r="D14" s="94">
        <v>1</v>
      </c>
      <c r="E14" s="94">
        <v>0</v>
      </c>
      <c r="F14" s="94">
        <v>0</v>
      </c>
      <c r="G14" s="94">
        <v>1</v>
      </c>
      <c r="H14" s="94">
        <v>1</v>
      </c>
      <c r="I14" s="94">
        <v>0</v>
      </c>
      <c r="J14" s="94">
        <v>0</v>
      </c>
      <c r="K14" s="94">
        <v>0</v>
      </c>
      <c r="L14" s="94">
        <v>1</v>
      </c>
      <c r="M14" s="94">
        <v>1</v>
      </c>
      <c r="N14" s="94">
        <v>0</v>
      </c>
      <c r="O14" s="94">
        <v>0</v>
      </c>
      <c r="P14" s="94">
        <v>0</v>
      </c>
      <c r="Q14" s="94">
        <v>0</v>
      </c>
      <c r="R14" s="94">
        <v>0</v>
      </c>
      <c r="S14" s="94">
        <v>1</v>
      </c>
      <c r="T14" s="94">
        <v>0</v>
      </c>
      <c r="U14" s="263"/>
      <c r="V14" s="94">
        <v>1</v>
      </c>
      <c r="W14" s="94">
        <v>0</v>
      </c>
      <c r="X14" s="94">
        <v>1</v>
      </c>
      <c r="Y14" s="258"/>
      <c r="Z14" s="263"/>
      <c r="AA14" s="94">
        <v>0</v>
      </c>
      <c r="AB14" s="94">
        <v>0</v>
      </c>
      <c r="AC14" s="94">
        <v>0</v>
      </c>
      <c r="AD14" s="94">
        <v>0</v>
      </c>
      <c r="AE14" s="94">
        <v>0</v>
      </c>
      <c r="AF14" s="94">
        <v>0</v>
      </c>
      <c r="AG14" s="94">
        <v>0</v>
      </c>
      <c r="AH14" s="94">
        <v>1</v>
      </c>
      <c r="AI14" s="94">
        <v>0</v>
      </c>
      <c r="AJ14" s="94">
        <v>0</v>
      </c>
      <c r="AK14" s="94">
        <v>0</v>
      </c>
      <c r="AL14" s="94">
        <v>0</v>
      </c>
      <c r="AM14" s="94"/>
      <c r="AN14" s="94">
        <v>1</v>
      </c>
      <c r="AO14" s="94">
        <v>0</v>
      </c>
      <c r="AP14" s="94">
        <v>0</v>
      </c>
      <c r="AQ14" s="94">
        <v>0</v>
      </c>
      <c r="AR14" s="94">
        <v>0</v>
      </c>
      <c r="AS14" s="94">
        <v>0</v>
      </c>
      <c r="AT14" s="161">
        <v>0</v>
      </c>
      <c r="AU14" s="162">
        <f t="shared" si="0"/>
        <v>11</v>
      </c>
    </row>
    <row r="15" spans="2:47" ht="13.5" thickBot="1" x14ac:dyDescent="0.25">
      <c r="B15" s="69" t="str">
        <f>Resources!A15</f>
        <v>Oxford</v>
      </c>
      <c r="C15" s="93">
        <v>1</v>
      </c>
      <c r="D15" s="94">
        <v>1</v>
      </c>
      <c r="E15" s="94">
        <v>0</v>
      </c>
      <c r="F15" s="94">
        <v>0</v>
      </c>
      <c r="G15" s="94">
        <v>0</v>
      </c>
      <c r="H15" s="94">
        <v>0</v>
      </c>
      <c r="I15" s="94">
        <v>0</v>
      </c>
      <c r="J15" s="94">
        <v>0</v>
      </c>
      <c r="K15" s="94">
        <v>1</v>
      </c>
      <c r="L15" s="94">
        <v>1</v>
      </c>
      <c r="M15" s="94">
        <v>1</v>
      </c>
      <c r="N15" s="94">
        <v>0</v>
      </c>
      <c r="O15" s="94">
        <v>1</v>
      </c>
      <c r="P15" s="94">
        <v>0</v>
      </c>
      <c r="Q15" s="94">
        <v>1</v>
      </c>
      <c r="R15" s="94">
        <v>0</v>
      </c>
      <c r="S15" s="94">
        <v>1</v>
      </c>
      <c r="T15" s="94">
        <v>0</v>
      </c>
      <c r="U15" s="263">
        <v>1</v>
      </c>
      <c r="V15" s="94">
        <v>1</v>
      </c>
      <c r="W15" s="94">
        <v>0</v>
      </c>
      <c r="X15" s="94">
        <v>1</v>
      </c>
      <c r="Y15" s="258">
        <v>1</v>
      </c>
      <c r="Z15" s="263">
        <v>1</v>
      </c>
      <c r="AA15" s="94">
        <v>1</v>
      </c>
      <c r="AB15" s="94">
        <v>0</v>
      </c>
      <c r="AC15" s="94">
        <v>0</v>
      </c>
      <c r="AD15" s="94">
        <v>0</v>
      </c>
      <c r="AE15" s="94">
        <v>1</v>
      </c>
      <c r="AF15" s="94">
        <v>0</v>
      </c>
      <c r="AG15" s="94">
        <v>0</v>
      </c>
      <c r="AH15" s="94">
        <v>1</v>
      </c>
      <c r="AI15" s="94">
        <v>1</v>
      </c>
      <c r="AJ15" s="94">
        <v>0</v>
      </c>
      <c r="AK15" s="94">
        <v>0</v>
      </c>
      <c r="AL15" s="94">
        <v>0</v>
      </c>
      <c r="AM15" s="94">
        <v>1</v>
      </c>
      <c r="AN15" s="94">
        <v>1</v>
      </c>
      <c r="AO15" s="94">
        <v>0</v>
      </c>
      <c r="AP15" s="94">
        <v>0</v>
      </c>
      <c r="AQ15" s="94">
        <v>1</v>
      </c>
      <c r="AR15" s="94">
        <v>0</v>
      </c>
      <c r="AS15" s="94">
        <v>0</v>
      </c>
      <c r="AT15" s="161">
        <v>1</v>
      </c>
      <c r="AU15" s="162">
        <f>SUM(C15:AT15)</f>
        <v>21</v>
      </c>
    </row>
    <row r="16" spans="2:47" ht="13.5" thickBot="1" x14ac:dyDescent="0.25">
      <c r="B16" s="69" t="str">
        <f>Resources!A16</f>
        <v>RALPP</v>
      </c>
      <c r="C16" s="93">
        <v>1</v>
      </c>
      <c r="D16" s="251">
        <v>1</v>
      </c>
      <c r="E16" s="251">
        <v>0</v>
      </c>
      <c r="F16" s="251">
        <v>1</v>
      </c>
      <c r="G16" s="251">
        <v>1</v>
      </c>
      <c r="H16" s="251">
        <v>1</v>
      </c>
      <c r="I16" s="251">
        <v>1</v>
      </c>
      <c r="J16" s="251">
        <v>1</v>
      </c>
      <c r="K16" s="251">
        <v>0</v>
      </c>
      <c r="L16" s="251">
        <v>1</v>
      </c>
      <c r="M16" s="251">
        <v>1</v>
      </c>
      <c r="N16" s="251">
        <v>1</v>
      </c>
      <c r="O16" s="251">
        <v>1</v>
      </c>
      <c r="P16" s="251">
        <v>0</v>
      </c>
      <c r="Q16" s="251">
        <v>1</v>
      </c>
      <c r="R16" s="251">
        <v>1</v>
      </c>
      <c r="S16" s="251">
        <v>1</v>
      </c>
      <c r="T16" s="251">
        <v>1</v>
      </c>
      <c r="U16" s="263"/>
      <c r="V16" s="251">
        <v>1</v>
      </c>
      <c r="W16" s="251">
        <v>0</v>
      </c>
      <c r="X16" s="251">
        <v>1</v>
      </c>
      <c r="Y16" s="258">
        <v>1</v>
      </c>
      <c r="Z16" s="263">
        <v>1</v>
      </c>
      <c r="AA16" s="251">
        <v>1</v>
      </c>
      <c r="AB16" s="251">
        <v>1</v>
      </c>
      <c r="AC16" s="251">
        <v>0</v>
      </c>
      <c r="AD16" s="251">
        <v>0</v>
      </c>
      <c r="AE16" s="251">
        <v>1</v>
      </c>
      <c r="AF16" s="251">
        <v>0</v>
      </c>
      <c r="AG16" s="251">
        <v>0</v>
      </c>
      <c r="AH16" s="251">
        <v>1</v>
      </c>
      <c r="AI16" s="251">
        <v>1</v>
      </c>
      <c r="AJ16" s="251">
        <v>1</v>
      </c>
      <c r="AK16" s="251">
        <v>0</v>
      </c>
      <c r="AL16" s="251">
        <v>0</v>
      </c>
      <c r="AM16" s="251">
        <v>1</v>
      </c>
      <c r="AN16" s="251">
        <v>1</v>
      </c>
      <c r="AO16" s="251">
        <v>1</v>
      </c>
      <c r="AP16" s="251">
        <v>0</v>
      </c>
      <c r="AQ16" s="251">
        <v>1</v>
      </c>
      <c r="AR16" s="251">
        <v>0</v>
      </c>
      <c r="AS16" s="251">
        <v>0</v>
      </c>
      <c r="AT16" s="252">
        <v>1</v>
      </c>
      <c r="AU16" s="162">
        <f t="shared" si="0"/>
        <v>30</v>
      </c>
    </row>
    <row r="17" spans="2:49" ht="13.5" thickBot="1" x14ac:dyDescent="0.25">
      <c r="B17" s="69" t="str">
        <f>Resources!A17</f>
        <v>Sussex</v>
      </c>
      <c r="C17" s="100"/>
      <c r="D17" s="95">
        <v>1</v>
      </c>
      <c r="E17" s="95"/>
      <c r="F17" s="95"/>
      <c r="G17" s="95"/>
      <c r="H17" s="95"/>
      <c r="I17" s="95"/>
      <c r="J17" s="95"/>
      <c r="K17" s="95"/>
      <c r="L17" s="95"/>
      <c r="M17" s="95">
        <v>1</v>
      </c>
      <c r="N17" s="95"/>
      <c r="O17" s="95"/>
      <c r="P17" s="95"/>
      <c r="Q17" s="95"/>
      <c r="R17" s="95"/>
      <c r="S17" s="95"/>
      <c r="T17" s="95"/>
      <c r="U17" s="264"/>
      <c r="V17" s="95"/>
      <c r="W17" s="95"/>
      <c r="X17" s="95"/>
      <c r="Y17" s="259"/>
      <c r="Z17" s="264"/>
      <c r="AA17" s="95"/>
      <c r="AB17" s="95"/>
      <c r="AC17" s="95"/>
      <c r="AD17" s="95"/>
      <c r="AE17" s="95"/>
      <c r="AF17" s="95"/>
      <c r="AG17" s="95"/>
      <c r="AH17" s="95">
        <v>1</v>
      </c>
      <c r="AI17" s="95"/>
      <c r="AJ17" s="95"/>
      <c r="AK17" s="95"/>
      <c r="AL17" s="95"/>
      <c r="AM17" s="95">
        <v>1</v>
      </c>
      <c r="AN17" s="95">
        <v>1</v>
      </c>
      <c r="AO17" s="95"/>
      <c r="AP17" s="95"/>
      <c r="AQ17" s="95"/>
      <c r="AR17" s="95"/>
      <c r="AS17" s="101"/>
      <c r="AT17" s="48"/>
      <c r="AU17" s="162">
        <f t="shared" si="0"/>
        <v>5</v>
      </c>
    </row>
    <row r="18" spans="2:49" x14ac:dyDescent="0.2">
      <c r="B18" s="69"/>
      <c r="C18" s="100"/>
      <c r="D18" s="95"/>
      <c r="E18" s="95"/>
      <c r="F18" s="95"/>
      <c r="G18" s="95"/>
      <c r="H18" s="95"/>
      <c r="I18" s="95"/>
      <c r="J18" s="95"/>
      <c r="K18" s="95"/>
      <c r="L18" s="95"/>
      <c r="M18" s="95"/>
      <c r="N18" s="95"/>
      <c r="O18" s="95"/>
      <c r="P18" s="95"/>
      <c r="Q18" s="95"/>
      <c r="R18" s="95"/>
      <c r="S18" s="95"/>
      <c r="T18" s="95"/>
      <c r="U18" s="264"/>
      <c r="V18" s="95"/>
      <c r="W18" s="95"/>
      <c r="X18" s="95"/>
      <c r="Y18" s="259"/>
      <c r="Z18" s="264"/>
      <c r="AA18" s="95"/>
      <c r="AB18" s="95"/>
      <c r="AC18" s="95"/>
      <c r="AD18" s="95"/>
      <c r="AE18" s="95"/>
      <c r="AF18" s="95"/>
      <c r="AG18" s="95"/>
      <c r="AH18" s="95"/>
      <c r="AI18" s="95"/>
      <c r="AJ18" s="95"/>
      <c r="AK18" s="95"/>
      <c r="AL18" s="95"/>
      <c r="AM18" s="95"/>
      <c r="AN18" s="95"/>
      <c r="AO18" s="95"/>
      <c r="AP18" s="95"/>
      <c r="AQ18" s="95"/>
      <c r="AR18" s="95"/>
      <c r="AS18" s="101"/>
      <c r="AT18" s="48">
        <f>SUM(C18:AS18)</f>
        <v>0</v>
      </c>
      <c r="AU18" s="162">
        <f t="shared" si="0"/>
        <v>0</v>
      </c>
    </row>
    <row r="19" spans="2:49" ht="13.5" thickBot="1" x14ac:dyDescent="0.25">
      <c r="B19" s="34"/>
      <c r="C19" s="118"/>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9"/>
      <c r="AT19" s="51">
        <f>SUM(C19:AS19)</f>
        <v>0</v>
      </c>
      <c r="AU19" s="163">
        <f t="shared" si="0"/>
        <v>0</v>
      </c>
    </row>
    <row r="20" spans="2:49" ht="13.5" thickBot="1" x14ac:dyDescent="0.25">
      <c r="B20" s="65" t="s">
        <v>19</v>
      </c>
      <c r="C20" s="54">
        <f>SUM(C11:C19)</f>
        <v>6</v>
      </c>
      <c r="D20" s="54">
        <f t="shared" ref="D20:AS20" si="1">SUM(D11:D19)</f>
        <v>7</v>
      </c>
      <c r="E20" s="54">
        <f t="shared" si="1"/>
        <v>0</v>
      </c>
      <c r="F20" s="54">
        <f t="shared" si="1"/>
        <v>3</v>
      </c>
      <c r="G20" s="54">
        <f t="shared" si="1"/>
        <v>3</v>
      </c>
      <c r="H20" s="54">
        <f t="shared" si="1"/>
        <v>3</v>
      </c>
      <c r="I20" s="54">
        <f t="shared" si="1"/>
        <v>1</v>
      </c>
      <c r="J20" s="54">
        <f t="shared" si="1"/>
        <v>1</v>
      </c>
      <c r="K20" s="54">
        <f t="shared" si="1"/>
        <v>2</v>
      </c>
      <c r="L20" s="54">
        <f t="shared" si="1"/>
        <v>6</v>
      </c>
      <c r="M20" s="54">
        <f t="shared" si="1"/>
        <v>7</v>
      </c>
      <c r="N20" s="54">
        <f t="shared" si="1"/>
        <v>2</v>
      </c>
      <c r="O20" s="54">
        <f t="shared" si="1"/>
        <v>3</v>
      </c>
      <c r="P20" s="54">
        <f t="shared" si="1"/>
        <v>0</v>
      </c>
      <c r="Q20" s="54">
        <f t="shared" si="1"/>
        <v>4</v>
      </c>
      <c r="R20" s="54">
        <f t="shared" si="1"/>
        <v>1</v>
      </c>
      <c r="S20" s="54">
        <f t="shared" si="1"/>
        <v>6</v>
      </c>
      <c r="T20" s="54">
        <f t="shared" si="1"/>
        <v>3</v>
      </c>
      <c r="U20" s="54">
        <f t="shared" si="1"/>
        <v>1</v>
      </c>
      <c r="V20" s="54">
        <f t="shared" si="1"/>
        <v>5</v>
      </c>
      <c r="W20" s="54">
        <f t="shared" si="1"/>
        <v>1</v>
      </c>
      <c r="X20" s="54">
        <f t="shared" si="1"/>
        <v>6</v>
      </c>
      <c r="Y20" s="54">
        <f t="shared" si="1"/>
        <v>2</v>
      </c>
      <c r="Z20" s="54">
        <f t="shared" si="1"/>
        <v>2</v>
      </c>
      <c r="AA20" s="54">
        <f t="shared" si="1"/>
        <v>2</v>
      </c>
      <c r="AB20" s="54">
        <f t="shared" si="1"/>
        <v>1</v>
      </c>
      <c r="AC20" s="54">
        <f t="shared" si="1"/>
        <v>0</v>
      </c>
      <c r="AD20" s="54">
        <f t="shared" si="1"/>
        <v>0</v>
      </c>
      <c r="AE20" s="54">
        <f t="shared" si="1"/>
        <v>3</v>
      </c>
      <c r="AF20" s="54">
        <f t="shared" si="1"/>
        <v>1</v>
      </c>
      <c r="AG20" s="54">
        <f t="shared" si="1"/>
        <v>1</v>
      </c>
      <c r="AH20" s="54">
        <f t="shared" si="1"/>
        <v>7</v>
      </c>
      <c r="AI20" s="54">
        <f t="shared" si="1"/>
        <v>4</v>
      </c>
      <c r="AJ20" s="54">
        <f t="shared" si="1"/>
        <v>1</v>
      </c>
      <c r="AK20" s="54">
        <f>SUM(AK11:AK19)</f>
        <v>0</v>
      </c>
      <c r="AL20" s="54">
        <f>SUM(AL11:AL19)</f>
        <v>0</v>
      </c>
      <c r="AM20" s="54">
        <f>SUM(AM11:AM19)</f>
        <v>3</v>
      </c>
      <c r="AN20" s="54">
        <f>SUM(AN11:AN19)</f>
        <v>7</v>
      </c>
      <c r="AO20" s="54">
        <f>SUM(AO11:AO19)</f>
        <v>1</v>
      </c>
      <c r="AP20" s="54">
        <f t="shared" si="1"/>
        <v>0</v>
      </c>
      <c r="AQ20" s="54">
        <f t="shared" si="1"/>
        <v>2</v>
      </c>
      <c r="AR20" s="54">
        <f t="shared" si="1"/>
        <v>0</v>
      </c>
      <c r="AS20" s="54">
        <f t="shared" si="1"/>
        <v>0</v>
      </c>
      <c r="AT20" s="65">
        <f>SUM(AT11:AT19)</f>
        <v>4</v>
      </c>
      <c r="AU20" s="164">
        <f>SUM(AU11:AU19)</f>
        <v>112</v>
      </c>
    </row>
    <row r="26" spans="2:49" ht="13.5" thickBot="1" x14ac:dyDescent="0.25">
      <c r="B26" s="171" t="s">
        <v>158</v>
      </c>
      <c r="C26" s="170"/>
      <c r="D26" s="170"/>
      <c r="E26" s="170"/>
      <c r="F26" s="170"/>
      <c r="G26" s="170"/>
      <c r="H26" s="170"/>
      <c r="I26" s="170"/>
      <c r="J26" s="170"/>
      <c r="K26" s="170"/>
      <c r="L26" s="170"/>
      <c r="M26" s="170"/>
      <c r="N26" s="170"/>
      <c r="O26" s="170"/>
      <c r="P26" s="170"/>
      <c r="Q26" s="170"/>
      <c r="R26" s="170"/>
      <c r="S26" s="170"/>
      <c r="T26" s="170"/>
      <c r="V26" s="170"/>
      <c r="W26" s="170"/>
      <c r="X26" s="170"/>
      <c r="AA26" s="170"/>
      <c r="AB26" s="170"/>
      <c r="AC26" s="170"/>
      <c r="AE26" s="170"/>
      <c r="AG26" s="170"/>
      <c r="AH26" s="170"/>
      <c r="AI26" s="170"/>
      <c r="AJ26" s="170"/>
      <c r="AK26" s="170"/>
      <c r="AL26" s="170"/>
      <c r="AN26" s="170"/>
      <c r="AO26" s="170"/>
      <c r="AP26" s="170"/>
      <c r="AQ26" s="170"/>
      <c r="AR26" s="170"/>
      <c r="AS26" s="170"/>
      <c r="AT26" s="170"/>
      <c r="AU26" s="170"/>
    </row>
    <row r="27" spans="2:49" ht="75" customHeight="1" thickBot="1" x14ac:dyDescent="0.25">
      <c r="B27" s="177" t="s">
        <v>18</v>
      </c>
      <c r="C27" s="178" t="s">
        <v>45</v>
      </c>
      <c r="D27" s="178" t="s">
        <v>46</v>
      </c>
      <c r="E27" s="178" t="s">
        <v>47</v>
      </c>
      <c r="F27" s="178" t="s">
        <v>48</v>
      </c>
      <c r="G27" s="178" t="s">
        <v>83</v>
      </c>
      <c r="H27" s="178" t="s">
        <v>84</v>
      </c>
      <c r="I27" s="178" t="s">
        <v>49</v>
      </c>
      <c r="J27" s="178" t="s">
        <v>50</v>
      </c>
      <c r="K27" s="178" t="s">
        <v>159</v>
      </c>
      <c r="L27" s="178" t="s">
        <v>51</v>
      </c>
      <c r="M27" s="178" t="s">
        <v>52</v>
      </c>
      <c r="N27" s="178" t="s">
        <v>53</v>
      </c>
      <c r="O27" s="178" t="s">
        <v>54</v>
      </c>
      <c r="P27" s="178" t="s">
        <v>85</v>
      </c>
      <c r="Q27" s="178" t="s">
        <v>55</v>
      </c>
      <c r="R27" s="178" t="s">
        <v>56</v>
      </c>
      <c r="S27" s="178" t="s">
        <v>86</v>
      </c>
      <c r="T27" s="178" t="s">
        <v>57</v>
      </c>
      <c r="U27" s="178" t="s">
        <v>230</v>
      </c>
      <c r="V27" s="178" t="s">
        <v>58</v>
      </c>
      <c r="W27" s="178" t="s">
        <v>155</v>
      </c>
      <c r="X27" s="178" t="s">
        <v>59</v>
      </c>
      <c r="Y27" s="178" t="s">
        <v>229</v>
      </c>
      <c r="Z27" s="178" t="s">
        <v>236</v>
      </c>
      <c r="AA27" s="178" t="s">
        <v>87</v>
      </c>
      <c r="AB27" s="178" t="s">
        <v>60</v>
      </c>
      <c r="AC27" s="178" t="s">
        <v>61</v>
      </c>
      <c r="AD27" s="178" t="s">
        <v>62</v>
      </c>
      <c r="AE27" s="178" t="s">
        <v>169</v>
      </c>
      <c r="AF27" s="178" t="s">
        <v>165</v>
      </c>
      <c r="AG27" s="178" t="s">
        <v>63</v>
      </c>
      <c r="AH27" s="178" t="s">
        <v>64</v>
      </c>
      <c r="AI27" s="178" t="s">
        <v>65</v>
      </c>
      <c r="AJ27" s="178" t="s">
        <v>66</v>
      </c>
      <c r="AK27" s="178" t="s">
        <v>88</v>
      </c>
      <c r="AL27" s="178" t="s">
        <v>67</v>
      </c>
      <c r="AM27" s="178" t="s">
        <v>164</v>
      </c>
      <c r="AN27" s="197" t="s">
        <v>89</v>
      </c>
      <c r="AO27" s="195" t="s">
        <v>106</v>
      </c>
      <c r="AP27" s="178" t="s">
        <v>90</v>
      </c>
      <c r="AQ27" s="178" t="s">
        <v>68</v>
      </c>
      <c r="AR27" s="178" t="s">
        <v>91</v>
      </c>
      <c r="AS27" s="178" t="s">
        <v>92</v>
      </c>
      <c r="AT27" s="178" t="s">
        <v>69</v>
      </c>
      <c r="AU27" s="177" t="s">
        <v>19</v>
      </c>
      <c r="AV27" s="180" t="s">
        <v>162</v>
      </c>
      <c r="AW27" s="180" t="s">
        <v>161</v>
      </c>
    </row>
    <row r="28" spans="2:49" ht="13.5" thickBot="1" x14ac:dyDescent="0.25">
      <c r="B28" s="176" t="str">
        <f>B11</f>
        <v>EFDA JET</v>
      </c>
      <c r="C28" s="291">
        <v>0</v>
      </c>
      <c r="D28" s="292">
        <v>0.624</v>
      </c>
      <c r="E28" s="292">
        <v>0</v>
      </c>
      <c r="F28" s="292">
        <v>0.15</v>
      </c>
      <c r="G28" s="292">
        <v>0</v>
      </c>
      <c r="H28" s="292">
        <v>0</v>
      </c>
      <c r="I28" s="292">
        <v>0</v>
      </c>
      <c r="J28" s="292">
        <v>0</v>
      </c>
      <c r="K28" s="292">
        <v>0</v>
      </c>
      <c r="L28" s="284">
        <v>0</v>
      </c>
      <c r="M28" s="292">
        <v>0</v>
      </c>
      <c r="N28" s="292">
        <v>0</v>
      </c>
      <c r="O28" s="292">
        <v>0.01</v>
      </c>
      <c r="P28" s="292">
        <v>0</v>
      </c>
      <c r="Q28" s="292">
        <v>0</v>
      </c>
      <c r="R28" s="292">
        <v>0</v>
      </c>
      <c r="S28" s="292">
        <v>0</v>
      </c>
      <c r="T28" s="292">
        <v>0</v>
      </c>
      <c r="U28" s="292"/>
      <c r="V28" s="292">
        <v>0</v>
      </c>
      <c r="W28" s="292">
        <v>0</v>
      </c>
      <c r="X28" s="292">
        <v>0.19</v>
      </c>
      <c r="Y28" s="292"/>
      <c r="Z28" s="292"/>
      <c r="AA28" s="292">
        <v>0</v>
      </c>
      <c r="AB28" s="292">
        <v>0</v>
      </c>
      <c r="AC28" s="292">
        <v>0</v>
      </c>
      <c r="AD28" s="292">
        <v>0</v>
      </c>
      <c r="AE28" s="292">
        <v>0</v>
      </c>
      <c r="AF28" s="292">
        <v>0</v>
      </c>
      <c r="AG28" s="292">
        <v>0</v>
      </c>
      <c r="AH28" s="292">
        <v>0</v>
      </c>
      <c r="AI28" s="292">
        <v>0</v>
      </c>
      <c r="AJ28" s="292">
        <v>0</v>
      </c>
      <c r="AK28" s="292">
        <v>0</v>
      </c>
      <c r="AL28" s="292">
        <v>0</v>
      </c>
      <c r="AM28" s="292">
        <v>0</v>
      </c>
      <c r="AN28" s="292">
        <v>0</v>
      </c>
      <c r="AO28" s="292">
        <v>0</v>
      </c>
      <c r="AP28" s="292">
        <v>0</v>
      </c>
      <c r="AQ28" s="292">
        <v>0</v>
      </c>
      <c r="AR28" s="292">
        <v>0</v>
      </c>
      <c r="AS28" s="292">
        <v>0</v>
      </c>
      <c r="AT28" s="265">
        <v>0</v>
      </c>
      <c r="AU28" s="190">
        <f t="shared" ref="AU28:AU34" si="2">SUM(C28:AT28)</f>
        <v>0.97399999999999998</v>
      </c>
      <c r="AV28" s="181">
        <f t="shared" ref="AV28:AV34" si="3">AU28/$AU$36</f>
        <v>2.5541964293487765E-4</v>
      </c>
      <c r="AW28" s="169">
        <f t="shared" ref="AW28:AW34" si="4">(AU28-(C28+D28+L28+X28))/AU28</f>
        <v>0.16427104722792599</v>
      </c>
    </row>
    <row r="29" spans="2:49" ht="13.5" thickBot="1" x14ac:dyDescent="0.25">
      <c r="B29" s="176" t="str">
        <f t="shared" ref="B29:B34" si="5">B12</f>
        <v>Birmingham</v>
      </c>
      <c r="C29" s="293">
        <v>163</v>
      </c>
      <c r="D29" s="285">
        <v>225</v>
      </c>
      <c r="E29" s="285">
        <v>0.12</v>
      </c>
      <c r="F29" s="285">
        <v>0</v>
      </c>
      <c r="G29" s="285">
        <v>0.3</v>
      </c>
      <c r="H29" s="285">
        <v>0</v>
      </c>
      <c r="I29" s="285">
        <v>0</v>
      </c>
      <c r="J29" s="285">
        <v>0</v>
      </c>
      <c r="K29" s="285">
        <v>0</v>
      </c>
      <c r="L29" s="286">
        <v>1E-3</v>
      </c>
      <c r="M29" s="285">
        <v>0.01</v>
      </c>
      <c r="N29" s="285">
        <v>0</v>
      </c>
      <c r="O29" s="285">
        <v>0</v>
      </c>
      <c r="P29" s="285">
        <v>0</v>
      </c>
      <c r="Q29" s="285">
        <v>0.02</v>
      </c>
      <c r="R29" s="285">
        <v>0</v>
      </c>
      <c r="S29" s="285">
        <v>0.2</v>
      </c>
      <c r="T29" s="285">
        <v>0.02</v>
      </c>
      <c r="U29" s="294"/>
      <c r="V29" s="285">
        <v>0.53</v>
      </c>
      <c r="W29" s="285">
        <v>0</v>
      </c>
      <c r="X29" s="285">
        <v>0</v>
      </c>
      <c r="Y29" s="294"/>
      <c r="Z29" s="294"/>
      <c r="AA29" s="285">
        <v>0</v>
      </c>
      <c r="AB29" s="285">
        <v>0</v>
      </c>
      <c r="AC29" s="285">
        <v>0</v>
      </c>
      <c r="AD29" s="285">
        <v>0</v>
      </c>
      <c r="AE29" s="285">
        <v>1.26</v>
      </c>
      <c r="AF29" s="285">
        <v>0</v>
      </c>
      <c r="AG29" s="285">
        <v>0</v>
      </c>
      <c r="AH29" s="285">
        <v>0</v>
      </c>
      <c r="AI29" s="285">
        <v>0.02</v>
      </c>
      <c r="AJ29" s="285">
        <v>0</v>
      </c>
      <c r="AK29" s="285">
        <v>0</v>
      </c>
      <c r="AL29" s="285">
        <v>0</v>
      </c>
      <c r="AM29" s="285">
        <v>0</v>
      </c>
      <c r="AN29" s="285">
        <v>0</v>
      </c>
      <c r="AO29" s="285">
        <v>0</v>
      </c>
      <c r="AP29" s="285">
        <v>0</v>
      </c>
      <c r="AQ29" s="285">
        <v>0</v>
      </c>
      <c r="AR29" s="285">
        <v>0</v>
      </c>
      <c r="AS29" s="285">
        <v>0</v>
      </c>
      <c r="AT29" s="265">
        <v>0.02</v>
      </c>
      <c r="AU29" s="190">
        <f t="shared" si="2"/>
        <v>390.50099999999986</v>
      </c>
      <c r="AV29" s="181">
        <f t="shared" si="3"/>
        <v>0.10240413345555711</v>
      </c>
      <c r="AW29" s="186">
        <f t="shared" si="4"/>
        <v>6.4020322611206817E-3</v>
      </c>
    </row>
    <row r="30" spans="2:49" ht="13.5" thickBot="1" x14ac:dyDescent="0.25">
      <c r="B30" s="176" t="str">
        <f t="shared" si="5"/>
        <v>Bristol</v>
      </c>
      <c r="C30" s="184">
        <v>0</v>
      </c>
      <c r="D30" s="185">
        <v>0</v>
      </c>
      <c r="E30" s="185">
        <v>0</v>
      </c>
      <c r="F30" s="185">
        <v>0</v>
      </c>
      <c r="G30" s="185">
        <v>0</v>
      </c>
      <c r="H30" s="185">
        <v>0</v>
      </c>
      <c r="I30" s="185">
        <v>0</v>
      </c>
      <c r="J30" s="185">
        <v>0</v>
      </c>
      <c r="K30" s="185">
        <v>0</v>
      </c>
      <c r="L30" s="196">
        <v>370.4</v>
      </c>
      <c r="M30" s="185">
        <v>7.0000000000000001E-3</v>
      </c>
      <c r="N30" s="185">
        <v>0</v>
      </c>
      <c r="O30" s="185">
        <v>0</v>
      </c>
      <c r="P30" s="185">
        <v>0</v>
      </c>
      <c r="Q30" s="185">
        <v>0</v>
      </c>
      <c r="R30" s="185">
        <v>0</v>
      </c>
      <c r="S30" s="185">
        <v>0</v>
      </c>
      <c r="T30" s="185">
        <v>0</v>
      </c>
      <c r="U30" s="260"/>
      <c r="V30" s="185">
        <v>0</v>
      </c>
      <c r="W30" s="185">
        <v>0</v>
      </c>
      <c r="X30" s="185">
        <v>2E-3</v>
      </c>
      <c r="Y30" s="260"/>
      <c r="Z30" s="260"/>
      <c r="AA30" s="185">
        <v>0</v>
      </c>
      <c r="AB30" s="185">
        <v>0</v>
      </c>
      <c r="AC30" s="185">
        <v>0</v>
      </c>
      <c r="AD30" s="185">
        <v>0</v>
      </c>
      <c r="AE30" s="185">
        <v>0</v>
      </c>
      <c r="AF30" s="185">
        <v>0</v>
      </c>
      <c r="AG30" s="185">
        <v>0</v>
      </c>
      <c r="AH30" s="185">
        <v>0</v>
      </c>
      <c r="AI30" s="185">
        <v>0</v>
      </c>
      <c r="AJ30" s="185">
        <v>0</v>
      </c>
      <c r="AK30" s="185">
        <v>0</v>
      </c>
      <c r="AL30" s="185">
        <v>0</v>
      </c>
      <c r="AM30" s="185">
        <v>0</v>
      </c>
      <c r="AN30" s="185">
        <v>0</v>
      </c>
      <c r="AO30" s="185">
        <v>0</v>
      </c>
      <c r="AP30" s="185">
        <v>0</v>
      </c>
      <c r="AQ30" s="185">
        <v>0</v>
      </c>
      <c r="AR30" s="185">
        <v>0</v>
      </c>
      <c r="AS30" s="185">
        <v>0</v>
      </c>
      <c r="AT30" s="185">
        <v>0</v>
      </c>
      <c r="AU30" s="190">
        <f t="shared" si="2"/>
        <v>370.40899999999999</v>
      </c>
      <c r="AV30" s="181">
        <f t="shared" si="3"/>
        <v>9.7135251047089421E-2</v>
      </c>
      <c r="AW30" s="169">
        <f t="shared" si="4"/>
        <v>1.8898028935595525E-5</v>
      </c>
    </row>
    <row r="31" spans="2:49" ht="13.5" thickBot="1" x14ac:dyDescent="0.25">
      <c r="B31" s="176" t="str">
        <f t="shared" si="5"/>
        <v>Cambridge</v>
      </c>
      <c r="C31" s="298">
        <v>0</v>
      </c>
      <c r="D31" s="297">
        <v>246.2</v>
      </c>
      <c r="E31" s="297">
        <v>0</v>
      </c>
      <c r="F31" s="297">
        <v>0</v>
      </c>
      <c r="G31" s="297">
        <v>0.1</v>
      </c>
      <c r="H31" s="297">
        <v>0.02</v>
      </c>
      <c r="I31" s="297">
        <v>0</v>
      </c>
      <c r="J31" s="297">
        <v>0</v>
      </c>
      <c r="K31" s="297">
        <v>0</v>
      </c>
      <c r="L31" s="299">
        <v>0</v>
      </c>
      <c r="M31" s="297">
        <v>4.0000000000000001E-3</v>
      </c>
      <c r="N31" s="297">
        <v>0</v>
      </c>
      <c r="O31" s="297">
        <v>0</v>
      </c>
      <c r="P31" s="297">
        <v>0</v>
      </c>
      <c r="Q31" s="297">
        <v>0</v>
      </c>
      <c r="R31" s="297">
        <v>0</v>
      </c>
      <c r="S31" s="297">
        <v>7.0000000000000007E-2</v>
      </c>
      <c r="T31" s="297">
        <v>0</v>
      </c>
      <c r="U31" s="297"/>
      <c r="V31" s="297">
        <v>0</v>
      </c>
      <c r="W31" s="297">
        <v>0</v>
      </c>
      <c r="X31" s="297">
        <v>0.43</v>
      </c>
      <c r="Y31" s="297"/>
      <c r="Z31" s="297"/>
      <c r="AA31" s="297">
        <v>0</v>
      </c>
      <c r="AB31" s="297">
        <v>0</v>
      </c>
      <c r="AC31" s="297">
        <v>0</v>
      </c>
      <c r="AD31" s="297">
        <v>0</v>
      </c>
      <c r="AE31" s="297">
        <v>0</v>
      </c>
      <c r="AF31" s="297">
        <v>0</v>
      </c>
      <c r="AG31" s="297">
        <v>0</v>
      </c>
      <c r="AH31" s="297">
        <v>0</v>
      </c>
      <c r="AI31" s="297">
        <v>0</v>
      </c>
      <c r="AJ31" s="297">
        <v>0</v>
      </c>
      <c r="AK31" s="297">
        <v>0</v>
      </c>
      <c r="AL31" s="297">
        <v>0</v>
      </c>
      <c r="AM31" s="297">
        <v>0</v>
      </c>
      <c r="AN31" s="297">
        <v>0</v>
      </c>
      <c r="AO31" s="297">
        <v>0</v>
      </c>
      <c r="AP31" s="297">
        <v>0</v>
      </c>
      <c r="AQ31" s="297">
        <v>0</v>
      </c>
      <c r="AR31" s="297">
        <v>0</v>
      </c>
      <c r="AS31" s="297">
        <v>0</v>
      </c>
      <c r="AT31" s="300">
        <v>0</v>
      </c>
      <c r="AU31" s="296">
        <v>246.82399999999998</v>
      </c>
      <c r="AV31" s="181">
        <f t="shared" si="3"/>
        <v>6.4726589268745624E-2</v>
      </c>
      <c r="AW31" s="169">
        <f t="shared" si="4"/>
        <v>7.8598515541433744E-4</v>
      </c>
    </row>
    <row r="32" spans="2:49" ht="13.5" thickBot="1" x14ac:dyDescent="0.25">
      <c r="B32" s="176" t="str">
        <f t="shared" si="5"/>
        <v>Oxford</v>
      </c>
      <c r="C32" s="309">
        <v>0</v>
      </c>
      <c r="D32" s="265">
        <v>577</v>
      </c>
      <c r="E32" s="265">
        <v>0</v>
      </c>
      <c r="F32" s="265">
        <v>0</v>
      </c>
      <c r="G32" s="265">
        <v>0</v>
      </c>
      <c r="H32" s="265">
        <v>2.4E-2</v>
      </c>
      <c r="I32" s="265">
        <v>0</v>
      </c>
      <c r="J32" s="265">
        <v>0</v>
      </c>
      <c r="K32" s="265">
        <v>0</v>
      </c>
      <c r="L32" s="525">
        <v>1.01</v>
      </c>
      <c r="M32" s="265">
        <v>0.04</v>
      </c>
      <c r="N32" s="265">
        <v>4.9000000000000002E-2</v>
      </c>
      <c r="O32" s="265">
        <v>0.625</v>
      </c>
      <c r="P32" s="265">
        <v>0</v>
      </c>
      <c r="Q32" s="265">
        <v>5.0000000000000001E-3</v>
      </c>
      <c r="R32" s="265">
        <v>0</v>
      </c>
      <c r="S32" s="265">
        <v>0</v>
      </c>
      <c r="T32" s="265">
        <v>3.5000000000000003E-2</v>
      </c>
      <c r="U32" s="526"/>
      <c r="V32" s="265">
        <v>4.0000000000000001E-3</v>
      </c>
      <c r="W32" s="265">
        <v>0</v>
      </c>
      <c r="X32" s="265">
        <v>0.03</v>
      </c>
      <c r="Y32" s="526"/>
      <c r="Z32" s="526"/>
      <c r="AA32" s="265">
        <v>0</v>
      </c>
      <c r="AB32" s="265">
        <v>0</v>
      </c>
      <c r="AC32" s="265">
        <v>0</v>
      </c>
      <c r="AD32" s="265">
        <v>0</v>
      </c>
      <c r="AE32" s="265">
        <v>0</v>
      </c>
      <c r="AF32" s="265">
        <v>0</v>
      </c>
      <c r="AG32" s="265">
        <v>0</v>
      </c>
      <c r="AH32" s="265">
        <v>0</v>
      </c>
      <c r="AI32" s="265">
        <v>1E-3</v>
      </c>
      <c r="AJ32" s="265">
        <v>0</v>
      </c>
      <c r="AK32" s="265">
        <v>0</v>
      </c>
      <c r="AL32" s="265">
        <v>0</v>
      </c>
      <c r="AM32" s="265">
        <v>6.48</v>
      </c>
      <c r="AN32" s="265">
        <v>1.7999999999999999E-2</v>
      </c>
      <c r="AO32" s="265">
        <v>1.6E-2</v>
      </c>
      <c r="AP32" s="265">
        <v>1.5</v>
      </c>
      <c r="AQ32" s="265">
        <v>31.98</v>
      </c>
      <c r="AR32" s="265">
        <v>0</v>
      </c>
      <c r="AS32" s="265">
        <v>0</v>
      </c>
      <c r="AT32" s="265">
        <v>2.3400000000000001E-2</v>
      </c>
      <c r="AU32" s="190">
        <f t="shared" si="2"/>
        <v>618.84039999999993</v>
      </c>
      <c r="AV32" s="181">
        <f t="shared" si="3"/>
        <v>0.16228336139802552</v>
      </c>
      <c r="AW32" s="169">
        <f t="shared" si="4"/>
        <v>6.5930407904849095E-2</v>
      </c>
    </row>
    <row r="33" spans="2:50" ht="13.5" thickBot="1" x14ac:dyDescent="0.25">
      <c r="B33" s="176" t="str">
        <f t="shared" si="5"/>
        <v>RALPP</v>
      </c>
      <c r="C33" s="283">
        <v>1</v>
      </c>
      <c r="D33" s="311">
        <v>658</v>
      </c>
      <c r="E33" s="311">
        <v>2</v>
      </c>
      <c r="F33" s="311">
        <v>0.5</v>
      </c>
      <c r="G33" s="311">
        <v>0</v>
      </c>
      <c r="H33" s="311">
        <v>0</v>
      </c>
      <c r="I33" s="311">
        <v>0</v>
      </c>
      <c r="J33" s="311">
        <v>0</v>
      </c>
      <c r="K33" s="311">
        <v>0</v>
      </c>
      <c r="L33" s="312">
        <v>1130</v>
      </c>
      <c r="M33" s="311">
        <v>0.1</v>
      </c>
      <c r="N33" s="311">
        <v>0</v>
      </c>
      <c r="O33" s="311">
        <v>0</v>
      </c>
      <c r="P33" s="311">
        <v>0</v>
      </c>
      <c r="Q33" s="311">
        <v>0</v>
      </c>
      <c r="R33" s="311">
        <v>0</v>
      </c>
      <c r="S33" s="311">
        <v>0</v>
      </c>
      <c r="T33" s="311">
        <v>0</v>
      </c>
      <c r="U33" s="311"/>
      <c r="V33" s="311">
        <v>2</v>
      </c>
      <c r="W33" s="311">
        <v>0</v>
      </c>
      <c r="X33" s="311">
        <v>378</v>
      </c>
      <c r="Y33" s="311"/>
      <c r="Z33" s="311"/>
      <c r="AA33" s="311">
        <v>2</v>
      </c>
      <c r="AB33" s="311">
        <v>1</v>
      </c>
      <c r="AC33" s="311">
        <v>0</v>
      </c>
      <c r="AD33" s="311">
        <v>0</v>
      </c>
      <c r="AE33" s="311">
        <v>0</v>
      </c>
      <c r="AF33" s="311">
        <v>0</v>
      </c>
      <c r="AG33" s="311">
        <v>0</v>
      </c>
      <c r="AH33" s="311">
        <v>0</v>
      </c>
      <c r="AI33" s="311">
        <v>0</v>
      </c>
      <c r="AJ33" s="311">
        <v>0</v>
      </c>
      <c r="AK33" s="311">
        <v>0</v>
      </c>
      <c r="AL33" s="311">
        <v>0</v>
      </c>
      <c r="AM33" s="311">
        <v>0</v>
      </c>
      <c r="AN33" s="311">
        <v>0</v>
      </c>
      <c r="AO33" s="311">
        <v>0</v>
      </c>
      <c r="AP33" s="311">
        <v>0</v>
      </c>
      <c r="AQ33" s="311">
        <v>0</v>
      </c>
      <c r="AR33" s="311">
        <v>0</v>
      </c>
      <c r="AS33" s="311">
        <v>0</v>
      </c>
      <c r="AT33" s="311">
        <v>1</v>
      </c>
      <c r="AU33" s="190">
        <f t="shared" si="2"/>
        <v>2175.6</v>
      </c>
      <c r="AV33" s="181">
        <f t="shared" si="3"/>
        <v>0.57052461516336739</v>
      </c>
      <c r="AW33" s="169">
        <f t="shared" si="4"/>
        <v>3.9529325243610539E-3</v>
      </c>
    </row>
    <row r="34" spans="2:50" ht="13.5" thickBot="1" x14ac:dyDescent="0.25">
      <c r="B34" s="176" t="str">
        <f t="shared" si="5"/>
        <v>Sussex</v>
      </c>
      <c r="C34" s="187"/>
      <c r="D34" s="254">
        <v>9</v>
      </c>
      <c r="E34" s="254"/>
      <c r="F34" s="254"/>
      <c r="G34" s="254"/>
      <c r="H34" s="254"/>
      <c r="I34" s="254"/>
      <c r="J34" s="254"/>
      <c r="K34" s="254"/>
      <c r="L34" s="255"/>
      <c r="M34" s="254">
        <v>8.0000000000000002E-3</v>
      </c>
      <c r="N34" s="254"/>
      <c r="O34" s="254"/>
      <c r="P34" s="254"/>
      <c r="Q34" s="254"/>
      <c r="R34" s="254"/>
      <c r="S34" s="254"/>
      <c r="T34" s="254"/>
      <c r="U34" s="261"/>
      <c r="V34" s="254"/>
      <c r="W34" s="254"/>
      <c r="X34" s="254"/>
      <c r="Y34" s="261"/>
      <c r="Z34" s="261"/>
      <c r="AA34" s="254"/>
      <c r="AB34" s="254"/>
      <c r="AC34" s="254"/>
      <c r="AD34" s="254"/>
      <c r="AE34" s="254"/>
      <c r="AF34" s="254"/>
      <c r="AG34" s="254"/>
      <c r="AH34" s="254"/>
      <c r="AI34" s="254"/>
      <c r="AJ34" s="254"/>
      <c r="AK34" s="254"/>
      <c r="AL34" s="254"/>
      <c r="AM34" s="254">
        <v>1</v>
      </c>
      <c r="AN34" s="254"/>
      <c r="AO34" s="254"/>
      <c r="AP34" s="254">
        <v>0.17599999999999999</v>
      </c>
      <c r="AQ34" s="254"/>
      <c r="AR34" s="254"/>
      <c r="AS34" s="254"/>
      <c r="AT34" s="254"/>
      <c r="AU34" s="190">
        <f t="shared" si="2"/>
        <v>10.183999999999999</v>
      </c>
      <c r="AV34" s="181">
        <f t="shared" si="3"/>
        <v>2.670630024280076E-3</v>
      </c>
      <c r="AW34" s="169">
        <f t="shared" si="4"/>
        <v>0.11626080125687346</v>
      </c>
    </row>
    <row r="35" spans="2:50" ht="13.5" thickBot="1" x14ac:dyDescent="0.25">
      <c r="B35" s="175"/>
      <c r="C35" s="218"/>
      <c r="D35" s="219"/>
      <c r="E35" s="219"/>
      <c r="F35" s="219"/>
      <c r="G35" s="219"/>
      <c r="H35" s="219"/>
      <c r="I35" s="219"/>
      <c r="J35" s="219"/>
      <c r="K35" s="219"/>
      <c r="L35" s="256"/>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185"/>
      <c r="AU35" s="179"/>
      <c r="AV35" s="182"/>
      <c r="AW35" s="182"/>
    </row>
    <row r="36" spans="2:50" ht="13.5" thickBot="1" x14ac:dyDescent="0.25">
      <c r="B36" s="173" t="s">
        <v>19</v>
      </c>
      <c r="C36" s="172">
        <f>SUM(C28:C34)</f>
        <v>164</v>
      </c>
      <c r="D36" s="172">
        <f t="shared" ref="D36:AT36" si="6">SUM(D28:D34)</f>
        <v>1715.8240000000001</v>
      </c>
      <c r="E36" s="172">
        <f t="shared" si="6"/>
        <v>2.12</v>
      </c>
      <c r="F36" s="172">
        <f t="shared" si="6"/>
        <v>0.65</v>
      </c>
      <c r="G36" s="172">
        <f t="shared" si="6"/>
        <v>0.4</v>
      </c>
      <c r="H36" s="172">
        <f t="shared" si="6"/>
        <v>4.3999999999999997E-2</v>
      </c>
      <c r="I36" s="172">
        <f t="shared" si="6"/>
        <v>0</v>
      </c>
      <c r="J36" s="172">
        <f t="shared" si="6"/>
        <v>0</v>
      </c>
      <c r="K36" s="172">
        <f t="shared" si="6"/>
        <v>0</v>
      </c>
      <c r="L36" s="172">
        <f t="shared" si="6"/>
        <v>1501.4110000000001</v>
      </c>
      <c r="M36" s="172">
        <f t="shared" si="6"/>
        <v>0.16900000000000001</v>
      </c>
      <c r="N36" s="172">
        <f t="shared" si="6"/>
        <v>4.9000000000000002E-2</v>
      </c>
      <c r="O36" s="172">
        <f t="shared" si="6"/>
        <v>0.63500000000000001</v>
      </c>
      <c r="P36" s="172">
        <f t="shared" si="6"/>
        <v>0</v>
      </c>
      <c r="Q36" s="172">
        <f t="shared" si="6"/>
        <v>2.5000000000000001E-2</v>
      </c>
      <c r="R36" s="172">
        <f t="shared" si="6"/>
        <v>0</v>
      </c>
      <c r="S36" s="172">
        <f t="shared" si="6"/>
        <v>0.27</v>
      </c>
      <c r="T36" s="172">
        <f t="shared" si="6"/>
        <v>5.5000000000000007E-2</v>
      </c>
      <c r="U36" s="172">
        <f t="shared" si="6"/>
        <v>0</v>
      </c>
      <c r="V36" s="172">
        <f t="shared" si="6"/>
        <v>2.5339999999999998</v>
      </c>
      <c r="W36" s="172">
        <f t="shared" si="6"/>
        <v>0</v>
      </c>
      <c r="X36" s="172">
        <f t="shared" si="6"/>
        <v>378.65199999999999</v>
      </c>
      <c r="Y36" s="172">
        <f t="shared" si="6"/>
        <v>0</v>
      </c>
      <c r="Z36" s="172">
        <f t="shared" si="6"/>
        <v>0</v>
      </c>
      <c r="AA36" s="172">
        <f t="shared" si="6"/>
        <v>2</v>
      </c>
      <c r="AB36" s="172">
        <f t="shared" si="6"/>
        <v>1</v>
      </c>
      <c r="AC36" s="172">
        <f t="shared" si="6"/>
        <v>0</v>
      </c>
      <c r="AD36" s="172">
        <f t="shared" si="6"/>
        <v>0</v>
      </c>
      <c r="AE36" s="172">
        <f t="shared" si="6"/>
        <v>1.26</v>
      </c>
      <c r="AF36" s="172">
        <f t="shared" si="6"/>
        <v>0</v>
      </c>
      <c r="AG36" s="172">
        <f t="shared" si="6"/>
        <v>0</v>
      </c>
      <c r="AH36" s="172">
        <f t="shared" si="6"/>
        <v>0</v>
      </c>
      <c r="AI36" s="172">
        <f t="shared" si="6"/>
        <v>2.1000000000000001E-2</v>
      </c>
      <c r="AJ36" s="172">
        <f t="shared" si="6"/>
        <v>0</v>
      </c>
      <c r="AK36" s="172">
        <f t="shared" si="6"/>
        <v>0</v>
      </c>
      <c r="AL36" s="172">
        <f t="shared" si="6"/>
        <v>0</v>
      </c>
      <c r="AM36" s="172">
        <f t="shared" si="6"/>
        <v>7.48</v>
      </c>
      <c r="AN36" s="172">
        <f t="shared" si="6"/>
        <v>1.7999999999999999E-2</v>
      </c>
      <c r="AO36" s="172">
        <f t="shared" si="6"/>
        <v>1.6E-2</v>
      </c>
      <c r="AP36" s="172">
        <f t="shared" si="6"/>
        <v>1.6759999999999999</v>
      </c>
      <c r="AQ36" s="172">
        <f t="shared" si="6"/>
        <v>31.98</v>
      </c>
      <c r="AR36" s="172">
        <f t="shared" si="6"/>
        <v>0</v>
      </c>
      <c r="AS36" s="172">
        <f t="shared" si="6"/>
        <v>0</v>
      </c>
      <c r="AT36" s="172">
        <f t="shared" si="6"/>
        <v>1.0434000000000001</v>
      </c>
      <c r="AU36" s="183">
        <f>SUM(AU28:AU35)</f>
        <v>3813.3323999999998</v>
      </c>
      <c r="AV36" s="181">
        <f>AU36/$AU$36</f>
        <v>1</v>
      </c>
      <c r="AW36" s="186">
        <f>(AU36-(C36+D36+L36+X36))/AU36</f>
        <v>1.4015405528246006E-2</v>
      </c>
    </row>
    <row r="38" spans="2:50" x14ac:dyDescent="0.2">
      <c r="AA38" s="170"/>
      <c r="AX38" s="170"/>
    </row>
    <row r="41" spans="2:50" x14ac:dyDescent="0.2">
      <c r="C41" s="174" t="s">
        <v>160</v>
      </c>
      <c r="D41" s="174"/>
      <c r="E41" s="174"/>
      <c r="AR41" s="209"/>
    </row>
  </sheetData>
  <mergeCells count="4">
    <mergeCell ref="B2:F2"/>
    <mergeCell ref="C3:F3"/>
    <mergeCell ref="C4:F4"/>
    <mergeCell ref="C5:F5"/>
  </mergeCells>
  <phoneticPr fontId="3" type="noConversion"/>
  <conditionalFormatting sqref="C11:AS15 C17:AS19">
    <cfRule type="cellIs" dxfId="3" priority="5" stopIfTrue="1" operator="equal">
      <formula>1</formula>
    </cfRule>
  </conditionalFormatting>
  <conditionalFormatting sqref="C11:AT15">
    <cfRule type="cellIs" dxfId="2" priority="4" stopIfTrue="1" operator="equal">
      <formula>1</formula>
    </cfRule>
  </conditionalFormatting>
  <conditionalFormatting sqref="C16:AS16">
    <cfRule type="cellIs" dxfId="1" priority="2" stopIfTrue="1" operator="equal">
      <formula>1</formula>
    </cfRule>
  </conditionalFormatting>
  <conditionalFormatting sqref="C16:AT16">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topLeftCell="A4" zoomScale="75" zoomScaleNormal="75" workbookViewId="0">
      <selection activeCell="J17" sqref="J17"/>
    </sheetView>
  </sheetViews>
  <sheetFormatPr defaultColWidth="8.85546875" defaultRowHeight="12.75" x14ac:dyDescent="0.2"/>
  <cols>
    <col min="1" max="1" width="9.140625" customWidth="1"/>
    <col min="2" max="2" width="20.140625" customWidth="1"/>
    <col min="3" max="3" width="22.140625" customWidth="1"/>
  </cols>
  <sheetData>
    <row r="1" spans="2:10" ht="13.5" thickBot="1" x14ac:dyDescent="0.25"/>
    <row r="2" spans="2:10" x14ac:dyDescent="0.2">
      <c r="B2" s="19" t="s">
        <v>33</v>
      </c>
      <c r="C2" s="20"/>
    </row>
    <row r="3" spans="2:10" x14ac:dyDescent="0.2">
      <c r="B3" s="21" t="s">
        <v>34</v>
      </c>
      <c r="C3" s="30" t="str">
        <f>Metrics!B3</f>
        <v>SouthGrid</v>
      </c>
    </row>
    <row r="4" spans="2:10" x14ac:dyDescent="0.2">
      <c r="B4" s="21" t="s">
        <v>21</v>
      </c>
      <c r="C4" s="30" t="str">
        <f>Metrics!B4</f>
        <v>Q116</v>
      </c>
    </row>
    <row r="5" spans="2:10" ht="13.5" thickBot="1" x14ac:dyDescent="0.25">
      <c r="B5" s="22" t="s">
        <v>25</v>
      </c>
      <c r="C5" s="31" t="str">
        <f>Metrics!B5</f>
        <v>Pete Gronbech</v>
      </c>
    </row>
    <row r="7" spans="2:10" ht="13.5" thickBot="1" x14ac:dyDescent="0.25">
      <c r="B7" s="9" t="s">
        <v>32</v>
      </c>
      <c r="C7" s="9"/>
    </row>
    <row r="8" spans="2:10" ht="13.5" customHeight="1" thickBot="1" x14ac:dyDescent="0.25">
      <c r="B8" s="10"/>
      <c r="C8" s="11"/>
      <c r="D8" s="363" t="s">
        <v>1</v>
      </c>
      <c r="E8" s="364"/>
      <c r="F8" s="365"/>
      <c r="G8" s="364" t="s">
        <v>2</v>
      </c>
      <c r="H8" s="364"/>
      <c r="I8" s="365"/>
    </row>
    <row r="9" spans="2:10" ht="13.5" thickBot="1" x14ac:dyDescent="0.25">
      <c r="B9" s="12" t="s">
        <v>18</v>
      </c>
      <c r="C9" s="13" t="s">
        <v>5</v>
      </c>
      <c r="D9" s="14" t="s">
        <v>0</v>
      </c>
      <c r="E9" s="15" t="s">
        <v>3</v>
      </c>
      <c r="F9" s="16" t="s">
        <v>4</v>
      </c>
      <c r="G9" s="17" t="s">
        <v>0</v>
      </c>
      <c r="H9" s="15" t="s">
        <v>3</v>
      </c>
      <c r="I9" s="18" t="s">
        <v>4</v>
      </c>
    </row>
    <row r="10" spans="2:10" x14ac:dyDescent="0.2">
      <c r="B10" s="42"/>
      <c r="C10" s="43"/>
      <c r="D10" s="1"/>
      <c r="E10" s="2"/>
      <c r="F10" s="44"/>
      <c r="G10" s="45"/>
      <c r="H10" s="2"/>
      <c r="I10" s="3"/>
    </row>
    <row r="11" spans="2:10" x14ac:dyDescent="0.2">
      <c r="B11" s="46"/>
      <c r="C11" s="47"/>
      <c r="D11" s="242"/>
      <c r="E11" s="223"/>
      <c r="F11" s="243"/>
      <c r="G11" s="222"/>
      <c r="H11" s="223"/>
      <c r="I11" s="244"/>
    </row>
    <row r="12" spans="2:10" x14ac:dyDescent="0.2">
      <c r="B12" s="48"/>
      <c r="C12" s="49"/>
      <c r="D12" s="187"/>
      <c r="E12" s="185"/>
      <c r="F12" s="189"/>
      <c r="G12" s="184"/>
      <c r="H12" s="185"/>
      <c r="I12" s="188"/>
    </row>
    <row r="13" spans="2:10" x14ac:dyDescent="0.2">
      <c r="B13" s="48" t="str">
        <f>Resources!A12</f>
        <v>Birmingham</v>
      </c>
      <c r="C13" s="144" t="s">
        <v>153</v>
      </c>
      <c r="D13" s="187"/>
      <c r="E13" s="187"/>
      <c r="F13" s="189"/>
      <c r="G13" s="184">
        <v>0.3</v>
      </c>
      <c r="H13" s="185">
        <v>0.3</v>
      </c>
      <c r="I13" s="188">
        <v>0.3</v>
      </c>
      <c r="J13" s="191"/>
    </row>
    <row r="14" spans="2:10" x14ac:dyDescent="0.2">
      <c r="B14" s="48"/>
      <c r="C14" s="144" t="s">
        <v>207</v>
      </c>
      <c r="D14" s="187">
        <v>0.5</v>
      </c>
      <c r="E14" s="184">
        <v>0.5</v>
      </c>
      <c r="F14" s="189">
        <v>0.5</v>
      </c>
      <c r="G14" s="184"/>
      <c r="H14" s="184"/>
      <c r="I14" s="184"/>
      <c r="J14" s="191"/>
    </row>
    <row r="15" spans="2:10" x14ac:dyDescent="0.2">
      <c r="B15" s="48"/>
      <c r="C15" s="49"/>
      <c r="D15" s="187"/>
      <c r="E15" s="185"/>
      <c r="F15" s="189"/>
      <c r="G15" s="184"/>
      <c r="H15" s="185"/>
      <c r="I15" s="188"/>
    </row>
    <row r="16" spans="2:10" x14ac:dyDescent="0.2">
      <c r="B16" s="162" t="str">
        <f>Resources!A13</f>
        <v>Bristol</v>
      </c>
      <c r="C16" s="144" t="s">
        <v>152</v>
      </c>
      <c r="D16" s="187"/>
      <c r="E16" s="185"/>
      <c r="F16" s="189"/>
      <c r="G16" s="306">
        <v>0.5</v>
      </c>
      <c r="H16" s="307">
        <v>0.5</v>
      </c>
      <c r="I16" s="308">
        <v>0.5</v>
      </c>
      <c r="J16" s="209"/>
    </row>
    <row r="17" spans="2:11" x14ac:dyDescent="0.2">
      <c r="B17" s="48"/>
      <c r="C17" s="144" t="s">
        <v>216</v>
      </c>
      <c r="D17" s="187"/>
      <c r="E17" s="185"/>
      <c r="F17" s="189"/>
      <c r="G17" s="306">
        <v>0.25</v>
      </c>
      <c r="H17" s="307">
        <v>0.25</v>
      </c>
      <c r="I17" s="308">
        <v>0.25</v>
      </c>
      <c r="J17" s="209"/>
    </row>
    <row r="18" spans="2:11" x14ac:dyDescent="0.2">
      <c r="B18" s="48" t="str">
        <f>Resources!A14</f>
        <v>Cambridge</v>
      </c>
      <c r="C18" s="144"/>
      <c r="D18" s="187"/>
      <c r="E18" s="185"/>
      <c r="F18" s="199"/>
      <c r="G18" s="309"/>
      <c r="H18" s="265"/>
      <c r="I18" s="310"/>
      <c r="J18" s="209"/>
    </row>
    <row r="19" spans="2:11" x14ac:dyDescent="0.2">
      <c r="B19" s="48"/>
      <c r="C19" s="144" t="s">
        <v>163</v>
      </c>
      <c r="D19" s="288">
        <v>0.5</v>
      </c>
      <c r="E19" s="289">
        <v>0.5</v>
      </c>
      <c r="F19" s="287">
        <v>0.5</v>
      </c>
      <c r="G19" s="283">
        <v>0.2</v>
      </c>
      <c r="H19" s="289">
        <v>0.2</v>
      </c>
      <c r="I19" s="290">
        <v>0.2</v>
      </c>
      <c r="J19" s="257"/>
      <c r="K19" s="237"/>
    </row>
    <row r="20" spans="2:11" x14ac:dyDescent="0.2">
      <c r="B20" s="48" t="str">
        <f>Resources!A15</f>
        <v>Oxford</v>
      </c>
      <c r="C20" s="144"/>
      <c r="D20" s="187"/>
      <c r="E20" s="185"/>
      <c r="F20" s="189"/>
      <c r="G20" s="184"/>
      <c r="H20" s="185"/>
      <c r="I20" s="188"/>
    </row>
    <row r="21" spans="2:11" ht="13.5" thickBot="1" x14ac:dyDescent="0.25">
      <c r="B21" s="48"/>
      <c r="C21" s="144" t="s">
        <v>150</v>
      </c>
      <c r="D21" s="266">
        <v>1</v>
      </c>
      <c r="E21" s="265">
        <v>1</v>
      </c>
      <c r="F21" s="267">
        <v>1</v>
      </c>
      <c r="G21" s="266">
        <v>0</v>
      </c>
      <c r="H21" s="265">
        <v>0</v>
      </c>
      <c r="I21" s="267">
        <v>0</v>
      </c>
    </row>
    <row r="22" spans="2:11" ht="13.5" thickBot="1" x14ac:dyDescent="0.25">
      <c r="B22" s="50"/>
      <c r="C22" s="165" t="s">
        <v>151</v>
      </c>
      <c r="D22" s="268">
        <v>0.5</v>
      </c>
      <c r="E22" s="269">
        <v>0.5</v>
      </c>
      <c r="F22" s="270">
        <v>0.5</v>
      </c>
      <c r="G22" s="266">
        <v>0</v>
      </c>
      <c r="H22" s="265">
        <v>0</v>
      </c>
      <c r="I22" s="267">
        <v>0</v>
      </c>
    </row>
    <row r="23" spans="2:11" x14ac:dyDescent="0.2">
      <c r="B23" s="50" t="str">
        <f>Resources!A16</f>
        <v>RALPP</v>
      </c>
      <c r="C23" s="224" t="s">
        <v>206</v>
      </c>
      <c r="D23" s="301">
        <v>0.8</v>
      </c>
      <c r="E23" s="302">
        <v>0.8</v>
      </c>
      <c r="F23" s="303">
        <v>0.8</v>
      </c>
      <c r="G23" s="304">
        <v>0</v>
      </c>
      <c r="H23" s="302">
        <v>0</v>
      </c>
      <c r="I23" s="305">
        <v>0</v>
      </c>
    </row>
    <row r="24" spans="2:11" s="170" customFormat="1" x14ac:dyDescent="0.2">
      <c r="B24" s="50"/>
      <c r="C24" s="224" t="s">
        <v>154</v>
      </c>
      <c r="D24" s="301">
        <v>0.4</v>
      </c>
      <c r="E24" s="302">
        <v>0.4</v>
      </c>
      <c r="F24" s="303">
        <v>0.4</v>
      </c>
      <c r="G24" s="304">
        <v>0.35</v>
      </c>
      <c r="H24" s="302">
        <v>0.35</v>
      </c>
      <c r="I24" s="305">
        <v>0.35</v>
      </c>
    </row>
    <row r="25" spans="2:11" s="170" customFormat="1" x14ac:dyDescent="0.2">
      <c r="B25" s="221"/>
      <c r="C25" s="224" t="s">
        <v>224</v>
      </c>
      <c r="D25" s="301">
        <v>0.8</v>
      </c>
      <c r="E25" s="302">
        <v>0.8</v>
      </c>
      <c r="F25" s="303">
        <v>0.8</v>
      </c>
      <c r="G25" s="304">
        <v>0</v>
      </c>
      <c r="H25" s="302">
        <v>0</v>
      </c>
      <c r="I25" s="305">
        <v>0</v>
      </c>
    </row>
    <row r="26" spans="2:11" x14ac:dyDescent="0.2">
      <c r="B26" s="198" t="s">
        <v>157</v>
      </c>
      <c r="C26" s="167" t="s">
        <v>200</v>
      </c>
      <c r="D26" s="215"/>
      <c r="E26" s="216"/>
      <c r="F26" s="217"/>
      <c r="G26" s="232"/>
      <c r="H26" s="216"/>
      <c r="I26" s="233"/>
      <c r="J26" s="209"/>
      <c r="K26" s="166" t="s">
        <v>168</v>
      </c>
    </row>
    <row r="27" spans="2:11" s="170" customFormat="1" x14ac:dyDescent="0.2">
      <c r="B27" s="228"/>
      <c r="C27" s="229" t="s">
        <v>219</v>
      </c>
      <c r="D27" s="230"/>
      <c r="E27" s="231"/>
      <c r="F27" s="253"/>
      <c r="G27" s="280">
        <v>0.3</v>
      </c>
      <c r="H27" s="281">
        <v>0.3</v>
      </c>
      <c r="I27" s="282">
        <v>0.15</v>
      </c>
      <c r="J27" s="209"/>
      <c r="K27" s="166"/>
    </row>
    <row r="28" spans="2:11" ht="13.5" thickBot="1" x14ac:dyDescent="0.25">
      <c r="B28" s="51"/>
      <c r="C28" s="212" t="s">
        <v>201</v>
      </c>
      <c r="D28" s="218"/>
      <c r="E28" s="219"/>
      <c r="F28" s="220"/>
      <c r="G28" s="245"/>
      <c r="H28" s="246"/>
      <c r="I28" s="247"/>
      <c r="J28" s="209"/>
    </row>
    <row r="29" spans="2:11" ht="13.5" thickBot="1" x14ac:dyDescent="0.25">
      <c r="B29" s="52" t="s">
        <v>19</v>
      </c>
      <c r="C29" s="53"/>
      <c r="D29" s="54">
        <f t="shared" ref="D29:I29" si="0">SUM(D10:D28)</f>
        <v>4.5</v>
      </c>
      <c r="E29" s="55">
        <f t="shared" si="0"/>
        <v>4.5</v>
      </c>
      <c r="F29" s="56">
        <f t="shared" si="0"/>
        <v>4.5</v>
      </c>
      <c r="G29" s="54">
        <f t="shared" si="0"/>
        <v>1.9000000000000001</v>
      </c>
      <c r="H29" s="55">
        <f t="shared" si="0"/>
        <v>1.9000000000000001</v>
      </c>
      <c r="I29" s="56">
        <f t="shared" si="0"/>
        <v>1.75</v>
      </c>
    </row>
    <row r="31" spans="2:11" ht="13.5" thickBot="1" x14ac:dyDescent="0.25">
      <c r="B31" s="9" t="s">
        <v>133</v>
      </c>
    </row>
    <row r="32" spans="2:11" ht="13.5" customHeight="1" thickBot="1" x14ac:dyDescent="0.25">
      <c r="B32" s="58"/>
      <c r="C32" s="59"/>
      <c r="D32" s="366" t="s">
        <v>123</v>
      </c>
      <c r="E32" s="367"/>
      <c r="F32" s="368"/>
      <c r="G32" s="369" t="s">
        <v>2</v>
      </c>
      <c r="H32" s="367"/>
      <c r="I32" s="368"/>
    </row>
    <row r="33" spans="2:9" ht="13.5" thickBot="1" x14ac:dyDescent="0.25">
      <c r="B33" s="60" t="s">
        <v>18</v>
      </c>
      <c r="C33" s="61" t="s">
        <v>5</v>
      </c>
      <c r="D33" s="62" t="s">
        <v>0</v>
      </c>
      <c r="E33" s="63" t="s">
        <v>3</v>
      </c>
      <c r="F33" s="64" t="s">
        <v>4</v>
      </c>
      <c r="G33" s="62" t="s">
        <v>0</v>
      </c>
      <c r="H33" s="63" t="s">
        <v>3</v>
      </c>
      <c r="I33" s="64" t="s">
        <v>4</v>
      </c>
    </row>
    <row r="34" spans="2:9" ht="13.5" thickBot="1" x14ac:dyDescent="0.25">
      <c r="B34" s="151"/>
      <c r="C34" s="152"/>
      <c r="D34" s="153"/>
      <c r="E34" s="154"/>
      <c r="F34" s="155"/>
      <c r="G34" s="153"/>
      <c r="H34" s="154"/>
      <c r="I34" s="155"/>
    </row>
    <row r="35" spans="2:9" ht="13.5" thickBot="1" x14ac:dyDescent="0.25">
      <c r="B35" s="65"/>
      <c r="C35" s="52"/>
      <c r="D35" s="66"/>
      <c r="E35" s="67"/>
      <c r="F35" s="68"/>
      <c r="G35" s="66"/>
      <c r="H35" s="67"/>
      <c r="I35" s="68"/>
    </row>
    <row r="40" spans="2:9" x14ac:dyDescent="0.2">
      <c r="C40" s="170"/>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2"/>
  <sheetViews>
    <sheetView showGridLines="0" topLeftCell="A9" zoomScaleNormal="100" workbookViewId="0">
      <selection activeCell="R11" sqref="R11"/>
    </sheetView>
  </sheetViews>
  <sheetFormatPr defaultRowHeight="12.75" x14ac:dyDescent="0.2"/>
  <cols>
    <col min="1" max="1" width="9.140625" customWidth="1"/>
    <col min="2" max="2" width="11.85546875" customWidth="1"/>
    <col min="3" max="3" width="22.85546875" customWidth="1"/>
    <col min="4" max="5" width="8.85546875" customWidth="1"/>
    <col min="6" max="6" width="10.7109375" customWidth="1"/>
    <col min="7" max="7" width="9.42578125" bestFit="1" customWidth="1"/>
    <col min="8" max="10" width="8.85546875" customWidth="1"/>
    <col min="11" max="11" width="13.42578125" customWidth="1"/>
    <col min="12" max="12" width="32" customWidth="1"/>
  </cols>
  <sheetData>
    <row r="1" spans="2:12" ht="13.5" thickBot="1" x14ac:dyDescent="0.25"/>
    <row r="2" spans="2:12" ht="13.5" thickBot="1" x14ac:dyDescent="0.25">
      <c r="B2" s="23" t="s">
        <v>20</v>
      </c>
      <c r="C2" s="24"/>
    </row>
    <row r="3" spans="2:12" x14ac:dyDescent="0.2">
      <c r="B3" s="29" t="s">
        <v>24</v>
      </c>
      <c r="C3" s="32" t="str">
        <f>Metrics!B3</f>
        <v>SouthGrid</v>
      </c>
    </row>
    <row r="4" spans="2:12" x14ac:dyDescent="0.2">
      <c r="B4" s="21" t="s">
        <v>21</v>
      </c>
      <c r="C4" s="30" t="str">
        <f>Metrics!B4</f>
        <v>Q116</v>
      </c>
    </row>
    <row r="5" spans="2:12" ht="13.5" thickBot="1" x14ac:dyDescent="0.25">
      <c r="B5" s="22" t="s">
        <v>25</v>
      </c>
      <c r="C5" s="31" t="str">
        <f>Metrics!B5</f>
        <v>Pete Gronbech</v>
      </c>
    </row>
    <row r="7" spans="2:12" ht="13.5" thickBot="1" x14ac:dyDescent="0.25">
      <c r="B7" s="9" t="s">
        <v>6</v>
      </c>
    </row>
    <row r="8" spans="2:12" ht="16.5" customHeight="1" thickTop="1" thickBot="1" x14ac:dyDescent="0.25">
      <c r="B8" s="111" t="s">
        <v>104</v>
      </c>
      <c r="C8" s="372" t="s">
        <v>7</v>
      </c>
      <c r="D8" s="370"/>
      <c r="E8" s="370"/>
      <c r="F8" s="370"/>
      <c r="G8" s="373"/>
      <c r="H8" s="370" t="s">
        <v>8</v>
      </c>
      <c r="I8" s="370"/>
      <c r="J8" s="370"/>
      <c r="K8" s="370"/>
      <c r="L8" s="371"/>
    </row>
    <row r="9" spans="2:12" ht="100.5" customHeight="1" thickTop="1" x14ac:dyDescent="0.2">
      <c r="B9" s="112" t="str">
        <f>Resources!A11</f>
        <v>EFDA JET</v>
      </c>
      <c r="C9" s="480" t="s">
        <v>248</v>
      </c>
      <c r="D9" s="480"/>
      <c r="E9" s="480"/>
      <c r="F9" s="480"/>
      <c r="G9" s="480"/>
      <c r="H9" s="480" t="s">
        <v>249</v>
      </c>
      <c r="I9" s="480"/>
      <c r="J9" s="480"/>
      <c r="K9" s="480"/>
      <c r="L9" s="480"/>
    </row>
    <row r="10" spans="2:12" ht="125.25" customHeight="1" thickBot="1" x14ac:dyDescent="0.25">
      <c r="B10" s="113" t="str">
        <f>Resources!A12</f>
        <v>Birmingham</v>
      </c>
      <c r="C10" s="377"/>
      <c r="D10" s="377"/>
      <c r="E10" s="377"/>
      <c r="F10" s="377"/>
      <c r="G10" s="377"/>
      <c r="H10" s="377"/>
      <c r="I10" s="377"/>
      <c r="J10" s="377"/>
      <c r="K10" s="377"/>
      <c r="L10" s="377"/>
    </row>
    <row r="11" spans="2:12" ht="199.5" customHeight="1" x14ac:dyDescent="0.2">
      <c r="B11" s="113" t="str">
        <f>Resources!A13</f>
        <v>Bristol</v>
      </c>
      <c r="C11" s="381" t="s">
        <v>261</v>
      </c>
      <c r="D11" s="382"/>
      <c r="E11" s="382"/>
      <c r="F11" s="382"/>
      <c r="G11" s="383"/>
      <c r="H11" s="378" t="s">
        <v>262</v>
      </c>
      <c r="I11" s="379"/>
      <c r="J11" s="379"/>
      <c r="K11" s="379"/>
      <c r="L11" s="380"/>
    </row>
    <row r="12" spans="2:12" ht="204" customHeight="1" x14ac:dyDescent="0.2">
      <c r="B12" s="113" t="str">
        <f>Resources!A14</f>
        <v>Cambridge</v>
      </c>
      <c r="C12" s="509" t="s">
        <v>250</v>
      </c>
      <c r="D12" s="510"/>
      <c r="E12" s="510"/>
      <c r="F12" s="510"/>
      <c r="G12" s="511"/>
      <c r="H12" s="512" t="s">
        <v>251</v>
      </c>
      <c r="I12" s="513"/>
      <c r="J12" s="513"/>
      <c r="K12" s="513"/>
      <c r="L12" s="513"/>
    </row>
    <row r="13" spans="2:12" ht="409.5" customHeight="1" x14ac:dyDescent="0.2">
      <c r="B13" s="113" t="str">
        <f>Resources!A15</f>
        <v>Oxford</v>
      </c>
      <c r="C13" s="376" t="s">
        <v>260</v>
      </c>
      <c r="D13" s="375"/>
      <c r="E13" s="375"/>
      <c r="F13" s="375"/>
      <c r="G13" s="375"/>
      <c r="H13" s="374" t="s">
        <v>259</v>
      </c>
      <c r="I13" s="375"/>
      <c r="J13" s="375"/>
      <c r="K13" s="375"/>
      <c r="L13" s="375"/>
    </row>
    <row r="14" spans="2:12" ht="201" customHeight="1" x14ac:dyDescent="0.2">
      <c r="B14" s="113" t="str">
        <f>Resources!A16</f>
        <v>RALPP</v>
      </c>
      <c r="C14" s="514" t="s">
        <v>252</v>
      </c>
      <c r="D14" s="515"/>
      <c r="E14" s="515"/>
      <c r="F14" s="515"/>
      <c r="G14" s="515"/>
      <c r="H14" s="514" t="s">
        <v>253</v>
      </c>
      <c r="I14" s="513"/>
      <c r="J14" s="513"/>
      <c r="K14" s="513"/>
      <c r="L14" s="513"/>
    </row>
    <row r="15" spans="2:12" ht="256.5" customHeight="1" thickBot="1" x14ac:dyDescent="0.25">
      <c r="B15" s="114" t="s">
        <v>157</v>
      </c>
      <c r="C15" s="481" t="s">
        <v>244</v>
      </c>
      <c r="D15" s="481"/>
      <c r="E15" s="481"/>
      <c r="F15" s="481"/>
      <c r="G15" s="481"/>
      <c r="H15" s="482" t="s">
        <v>245</v>
      </c>
      <c r="I15" s="482"/>
      <c r="J15" s="482"/>
      <c r="K15" s="482"/>
      <c r="L15" s="482"/>
    </row>
    <row r="16" spans="2:12" ht="13.5" thickTop="1" x14ac:dyDescent="0.2">
      <c r="B16" t="s">
        <v>11</v>
      </c>
    </row>
    <row r="18" spans="2:11" ht="13.5" thickBot="1" x14ac:dyDescent="0.25">
      <c r="B18" s="9" t="s">
        <v>9</v>
      </c>
    </row>
    <row r="19" spans="2:11" ht="13.5" thickBot="1" x14ac:dyDescent="0.25">
      <c r="B19" s="331" t="s">
        <v>10</v>
      </c>
      <c r="C19" s="389"/>
      <c r="D19" s="389"/>
      <c r="E19" s="389"/>
      <c r="F19" s="389"/>
      <c r="G19" s="389" t="s">
        <v>12</v>
      </c>
      <c r="H19" s="389"/>
      <c r="I19" s="389"/>
      <c r="J19" s="389"/>
      <c r="K19" s="390"/>
    </row>
    <row r="20" spans="2:11" ht="31.5" customHeight="1" x14ac:dyDescent="0.2">
      <c r="B20" s="391" t="s">
        <v>166</v>
      </c>
      <c r="C20" s="392"/>
      <c r="D20" s="392"/>
      <c r="E20" s="392"/>
      <c r="F20" s="392"/>
      <c r="G20" s="386" t="s">
        <v>167</v>
      </c>
      <c r="H20" s="387"/>
      <c r="I20" s="387"/>
      <c r="J20" s="387"/>
      <c r="K20" s="388"/>
    </row>
    <row r="21" spans="2:11" ht="64.5" customHeight="1" thickBot="1" x14ac:dyDescent="0.25">
      <c r="B21" s="393"/>
      <c r="C21" s="394"/>
      <c r="D21" s="394"/>
      <c r="E21" s="394"/>
      <c r="F21" s="395"/>
      <c r="G21" s="396"/>
      <c r="H21" s="394"/>
      <c r="I21" s="394"/>
      <c r="J21" s="394"/>
      <c r="K21" s="397"/>
    </row>
    <row r="22" spans="2:11" ht="15" customHeight="1" x14ac:dyDescent="0.2">
      <c r="B22" s="78"/>
      <c r="C22" s="78"/>
      <c r="D22" s="78"/>
      <c r="E22" s="78"/>
      <c r="F22" s="78"/>
      <c r="G22" s="78"/>
      <c r="H22" s="78"/>
      <c r="I22" s="78"/>
      <c r="J22" s="78"/>
      <c r="K22" s="78"/>
    </row>
    <row r="24" spans="2:11" ht="12.75" customHeight="1" thickBot="1" x14ac:dyDescent="0.25">
      <c r="B24" s="9" t="s">
        <v>30</v>
      </c>
    </row>
    <row r="25" spans="2:11" ht="13.5" thickBot="1" x14ac:dyDescent="0.25">
      <c r="B25" s="331" t="s">
        <v>10</v>
      </c>
      <c r="C25" s="389"/>
      <c r="D25" s="389"/>
      <c r="E25" s="389"/>
      <c r="F25" s="389"/>
      <c r="G25" s="389" t="s">
        <v>12</v>
      </c>
      <c r="H25" s="389"/>
      <c r="I25" s="389"/>
      <c r="J25" s="389"/>
      <c r="K25" s="390"/>
    </row>
    <row r="26" spans="2:11" ht="89.25" customHeight="1" x14ac:dyDescent="0.2">
      <c r="B26" s="401" t="s">
        <v>215</v>
      </c>
      <c r="C26" s="399"/>
      <c r="D26" s="399"/>
      <c r="E26" s="399"/>
      <c r="F26" s="402"/>
      <c r="G26" s="398"/>
      <c r="H26" s="399"/>
      <c r="I26" s="399"/>
      <c r="J26" s="399"/>
      <c r="K26" s="400"/>
    </row>
    <row r="27" spans="2:11" ht="62.25" customHeight="1" x14ac:dyDescent="0.2">
      <c r="B27" s="406"/>
      <c r="C27" s="407"/>
      <c r="D27" s="407"/>
      <c r="E27" s="407"/>
      <c r="F27" s="408"/>
      <c r="G27" s="409"/>
      <c r="H27" s="407"/>
      <c r="I27" s="407"/>
      <c r="J27" s="407"/>
      <c r="K27" s="410"/>
    </row>
    <row r="28" spans="2:11" ht="62.25" customHeight="1" x14ac:dyDescent="0.2">
      <c r="B28" s="483"/>
      <c r="C28" s="407"/>
      <c r="D28" s="407"/>
      <c r="E28" s="407"/>
      <c r="F28" s="408"/>
      <c r="G28" s="484"/>
      <c r="H28" s="407"/>
      <c r="I28" s="407"/>
      <c r="J28" s="407"/>
      <c r="K28" s="410"/>
    </row>
    <row r="29" spans="2:11" ht="15" customHeight="1" thickBot="1" x14ac:dyDescent="0.25">
      <c r="B29" s="485"/>
      <c r="C29" s="486"/>
      <c r="D29" s="486"/>
      <c r="E29" s="486"/>
      <c r="F29" s="486"/>
      <c r="G29" s="493"/>
      <c r="H29" s="486"/>
      <c r="I29" s="486"/>
      <c r="J29" s="486"/>
      <c r="K29" s="494"/>
    </row>
    <row r="30" spans="2:11" ht="25.5" customHeight="1" x14ac:dyDescent="0.2">
      <c r="B30" s="404"/>
      <c r="C30" s="405"/>
      <c r="D30" s="405"/>
      <c r="E30" s="405"/>
      <c r="F30" s="405"/>
      <c r="G30" s="404"/>
      <c r="H30" s="405"/>
      <c r="I30" s="405"/>
      <c r="J30" s="405"/>
      <c r="K30" s="405"/>
    </row>
    <row r="31" spans="2:11" ht="25.5" customHeight="1" x14ac:dyDescent="0.2">
      <c r="B31" s="78"/>
      <c r="C31" s="77"/>
      <c r="D31" s="77"/>
      <c r="E31" s="77"/>
      <c r="F31" s="77"/>
      <c r="G31" s="78"/>
      <c r="H31" s="77"/>
      <c r="I31" s="77"/>
      <c r="J31" s="77"/>
      <c r="K31" s="77"/>
    </row>
    <row r="33" spans="2:17" ht="13.5" thickBot="1" x14ac:dyDescent="0.25">
      <c r="B33" s="9" t="s">
        <v>13</v>
      </c>
    </row>
    <row r="34" spans="2:17" ht="13.5" thickBot="1" x14ac:dyDescent="0.25">
      <c r="B34" s="331" t="s">
        <v>14</v>
      </c>
      <c r="C34" s="389"/>
      <c r="D34" s="389"/>
      <c r="E34" s="389"/>
      <c r="F34" s="389"/>
      <c r="G34" s="403" t="s">
        <v>15</v>
      </c>
      <c r="H34" s="424"/>
      <c r="I34" s="403" t="s">
        <v>16</v>
      </c>
      <c r="J34" s="389"/>
      <c r="K34" s="389"/>
      <c r="L34" s="389"/>
      <c r="M34" s="390"/>
    </row>
    <row r="35" spans="2:17" ht="39" customHeight="1" x14ac:dyDescent="0.2">
      <c r="B35" s="411" t="s">
        <v>226</v>
      </c>
      <c r="C35" s="421"/>
      <c r="D35" s="421"/>
      <c r="E35" s="421"/>
      <c r="F35" s="422"/>
      <c r="G35" s="384">
        <v>42369</v>
      </c>
      <c r="H35" s="385"/>
      <c r="I35" s="417" t="s">
        <v>233</v>
      </c>
      <c r="J35" s="418"/>
      <c r="K35" s="418"/>
      <c r="L35" s="418"/>
      <c r="M35" s="419"/>
    </row>
    <row r="36" spans="2:17" ht="30.75" customHeight="1" x14ac:dyDescent="0.2">
      <c r="B36" s="411"/>
      <c r="C36" s="429"/>
      <c r="D36" s="429"/>
      <c r="E36" s="429"/>
      <c r="F36" s="430"/>
      <c r="G36" s="427"/>
      <c r="H36" s="428"/>
      <c r="I36" s="495"/>
      <c r="J36" s="496"/>
      <c r="K36" s="496"/>
      <c r="L36" s="496"/>
      <c r="M36" s="497"/>
      <c r="Q36" s="191"/>
    </row>
    <row r="37" spans="2:17" ht="44.25" customHeight="1" x14ac:dyDescent="0.2">
      <c r="B37" s="411"/>
      <c r="C37" s="429"/>
      <c r="D37" s="429"/>
      <c r="E37" s="429"/>
      <c r="F37" s="430"/>
      <c r="G37" s="427"/>
      <c r="H37" s="428"/>
      <c r="I37" s="487"/>
      <c r="J37" s="488"/>
      <c r="K37" s="488"/>
      <c r="L37" s="488"/>
      <c r="M37" s="489"/>
    </row>
    <row r="38" spans="2:17" ht="32.25" customHeight="1" x14ac:dyDescent="0.2">
      <c r="B38" s="411"/>
      <c r="C38" s="429"/>
      <c r="D38" s="429"/>
      <c r="E38" s="429"/>
      <c r="F38" s="430"/>
      <c r="G38" s="523"/>
      <c r="H38" s="524"/>
      <c r="I38" s="487"/>
      <c r="J38" s="488"/>
      <c r="K38" s="488"/>
      <c r="L38" s="488"/>
      <c r="M38" s="489"/>
    </row>
    <row r="39" spans="2:17" x14ac:dyDescent="0.2">
      <c r="B39" s="411"/>
      <c r="C39" s="429"/>
      <c r="D39" s="429"/>
      <c r="E39" s="429"/>
      <c r="F39" s="430"/>
      <c r="G39" s="427"/>
      <c r="H39" s="428"/>
      <c r="I39" s="490"/>
      <c r="J39" s="488"/>
      <c r="K39" s="488"/>
      <c r="L39" s="488"/>
      <c r="M39" s="489"/>
    </row>
    <row r="40" spans="2:17" s="170" customFormat="1" x14ac:dyDescent="0.2">
      <c r="B40" s="411"/>
      <c r="C40" s="412"/>
      <c r="D40" s="412"/>
      <c r="E40" s="412"/>
      <c r="F40" s="413"/>
      <c r="G40" s="425"/>
      <c r="H40" s="426"/>
      <c r="I40" s="234"/>
      <c r="J40" s="235"/>
      <c r="K40" s="235"/>
      <c r="L40" s="235"/>
      <c r="M40" s="236"/>
    </row>
    <row r="41" spans="2:17" s="170" customFormat="1" x14ac:dyDescent="0.2">
      <c r="B41" s="411"/>
      <c r="C41" s="412"/>
      <c r="D41" s="412"/>
      <c r="E41" s="412"/>
      <c r="F41" s="413"/>
      <c r="G41" s="491"/>
      <c r="H41" s="492"/>
      <c r="I41" s="234"/>
      <c r="J41" s="235"/>
      <c r="K41" s="235"/>
      <c r="L41" s="235"/>
      <c r="M41" s="236"/>
    </row>
    <row r="42" spans="2:17" s="170" customFormat="1" x14ac:dyDescent="0.2">
      <c r="B42" s="420"/>
      <c r="C42" s="412"/>
      <c r="D42" s="412"/>
      <c r="E42" s="412"/>
      <c r="F42" s="413"/>
      <c r="G42" s="425"/>
      <c r="H42" s="426"/>
      <c r="I42" s="234"/>
      <c r="J42" s="235"/>
      <c r="K42" s="235"/>
      <c r="L42" s="235"/>
      <c r="M42" s="236"/>
    </row>
    <row r="43" spans="2:17" s="170" customFormat="1" ht="13.5" thickBot="1" x14ac:dyDescent="0.25">
      <c r="B43" s="411"/>
      <c r="C43" s="412"/>
      <c r="D43" s="412"/>
      <c r="E43" s="412"/>
      <c r="F43" s="413"/>
      <c r="G43" s="425"/>
      <c r="H43" s="426"/>
      <c r="I43" s="423"/>
      <c r="J43" s="361"/>
      <c r="K43" s="361"/>
      <c r="L43" s="361"/>
      <c r="M43" s="362"/>
    </row>
    <row r="44" spans="2:17" s="170" customFormat="1" x14ac:dyDescent="0.2">
      <c r="B44" s="77"/>
      <c r="C44" s="77"/>
      <c r="D44" s="77"/>
      <c r="E44" s="77"/>
      <c r="F44" s="77"/>
      <c r="G44" s="127"/>
      <c r="H44" s="77"/>
      <c r="I44"/>
      <c r="J44"/>
      <c r="K44"/>
      <c r="L44"/>
      <c r="M44"/>
    </row>
    <row r="45" spans="2:17" s="170" customFormat="1" ht="13.5" thickBot="1" x14ac:dyDescent="0.25">
      <c r="B45" s="9" t="s">
        <v>17</v>
      </c>
      <c r="C45"/>
      <c r="D45"/>
      <c r="E45"/>
      <c r="F45"/>
      <c r="G45"/>
      <c r="H45"/>
      <c r="I45"/>
      <c r="J45"/>
      <c r="K45"/>
      <c r="L45"/>
      <c r="M45"/>
    </row>
    <row r="46" spans="2:17" ht="13.5" thickBot="1" x14ac:dyDescent="0.25">
      <c r="B46" s="331" t="s">
        <v>14</v>
      </c>
      <c r="C46" s="389"/>
      <c r="D46" s="389"/>
      <c r="E46" s="389"/>
      <c r="F46" s="389"/>
      <c r="G46" s="403" t="s">
        <v>15</v>
      </c>
      <c r="H46" s="424"/>
      <c r="I46" s="403" t="s">
        <v>16</v>
      </c>
      <c r="J46" s="389"/>
      <c r="K46" s="389"/>
      <c r="L46" s="389"/>
      <c r="M46" s="390"/>
    </row>
    <row r="47" spans="2:17" ht="12.75" customHeight="1" x14ac:dyDescent="0.2">
      <c r="B47" s="519" t="s">
        <v>254</v>
      </c>
      <c r="C47" s="505"/>
      <c r="D47" s="505"/>
      <c r="E47" s="505"/>
      <c r="F47" s="506"/>
      <c r="G47" s="507">
        <v>42475</v>
      </c>
      <c r="H47" s="508"/>
      <c r="I47" s="520"/>
      <c r="J47" s="521"/>
      <c r="K47" s="521"/>
      <c r="L47" s="521"/>
      <c r="M47" s="522"/>
    </row>
    <row r="48" spans="2:17" x14ac:dyDescent="0.2">
      <c r="B48" s="504" t="s">
        <v>223</v>
      </c>
      <c r="C48" s="505"/>
      <c r="D48" s="505"/>
      <c r="E48" s="505"/>
      <c r="F48" s="506"/>
      <c r="G48" s="507">
        <v>42551</v>
      </c>
      <c r="H48" s="508"/>
      <c r="I48" s="516" t="s">
        <v>255</v>
      </c>
      <c r="J48" s="517"/>
      <c r="K48" s="517"/>
      <c r="L48" s="517"/>
      <c r="M48" s="518"/>
    </row>
    <row r="49" spans="2:13" x14ac:dyDescent="0.2">
      <c r="B49" s="504" t="s">
        <v>256</v>
      </c>
      <c r="C49" s="505"/>
      <c r="D49" s="505"/>
      <c r="E49" s="505"/>
      <c r="F49" s="506"/>
      <c r="G49" s="507">
        <v>42491</v>
      </c>
      <c r="H49" s="508"/>
      <c r="I49" s="498"/>
      <c r="J49" s="499"/>
      <c r="K49" s="499"/>
      <c r="L49" s="499"/>
      <c r="M49" s="500"/>
    </row>
    <row r="50" spans="2:13" ht="36.75" customHeight="1" x14ac:dyDescent="0.2">
      <c r="B50" s="504" t="s">
        <v>257</v>
      </c>
      <c r="C50" s="505"/>
      <c r="D50" s="505"/>
      <c r="E50" s="505"/>
      <c r="F50" s="506"/>
      <c r="G50" s="507">
        <v>42522</v>
      </c>
      <c r="H50" s="508"/>
      <c r="I50" s="501"/>
      <c r="J50" s="502"/>
      <c r="K50" s="502"/>
      <c r="L50" s="502"/>
      <c r="M50" s="503"/>
    </row>
    <row r="51" spans="2:13" s="170" customFormat="1" ht="26.25" customHeight="1" x14ac:dyDescent="0.2">
      <c r="B51" s="420" t="s">
        <v>225</v>
      </c>
      <c r="C51" s="421"/>
      <c r="D51" s="421"/>
      <c r="E51" s="421"/>
      <c r="F51" s="422"/>
      <c r="G51" s="384" t="s">
        <v>234</v>
      </c>
      <c r="H51" s="385"/>
      <c r="I51" s="417"/>
      <c r="J51" s="418"/>
      <c r="K51" s="418"/>
      <c r="L51" s="418"/>
      <c r="M51" s="419"/>
    </row>
    <row r="52" spans="2:13" x14ac:dyDescent="0.2">
      <c r="B52" s="273"/>
      <c r="C52" s="274"/>
      <c r="D52" s="274"/>
      <c r="E52" s="274"/>
      <c r="F52" s="275"/>
      <c r="G52" s="384"/>
      <c r="H52" s="385"/>
      <c r="I52" s="417"/>
      <c r="J52" s="418"/>
      <c r="K52" s="418"/>
      <c r="L52" s="418"/>
      <c r="M52" s="419"/>
    </row>
    <row r="53" spans="2:13" s="170" customFormat="1" ht="63.75" customHeight="1" x14ac:dyDescent="0.2">
      <c r="B53" s="420" t="s">
        <v>227</v>
      </c>
      <c r="C53" s="412"/>
      <c r="D53" s="412"/>
      <c r="E53" s="412"/>
      <c r="F53" s="413"/>
      <c r="G53" s="384" t="s">
        <v>234</v>
      </c>
      <c r="H53" s="385"/>
      <c r="I53" s="417"/>
      <c r="J53" s="418"/>
      <c r="K53" s="418"/>
      <c r="L53" s="418"/>
      <c r="M53" s="419"/>
    </row>
    <row r="54" spans="2:13" s="170" customFormat="1" ht="63.75" customHeight="1" x14ac:dyDescent="0.2">
      <c r="B54" s="411" t="s">
        <v>228</v>
      </c>
      <c r="C54" s="412"/>
      <c r="D54" s="412"/>
      <c r="E54" s="412"/>
      <c r="F54" s="413"/>
      <c r="G54" s="384" t="s">
        <v>234</v>
      </c>
      <c r="H54" s="385"/>
      <c r="I54" s="414"/>
      <c r="J54" s="415"/>
      <c r="K54" s="415"/>
      <c r="L54" s="415"/>
      <c r="M54" s="416"/>
    </row>
    <row r="55" spans="2:13" ht="12.75" customHeight="1" x14ac:dyDescent="0.2">
      <c r="B55" s="411" t="s">
        <v>235</v>
      </c>
      <c r="C55" s="412"/>
      <c r="D55" s="412"/>
      <c r="E55" s="412"/>
      <c r="F55" s="413"/>
      <c r="G55" s="384" t="s">
        <v>234</v>
      </c>
      <c r="H55" s="385"/>
      <c r="I55" s="277"/>
      <c r="J55" s="272"/>
      <c r="K55" s="272"/>
      <c r="L55" s="272"/>
      <c r="M55" s="278"/>
    </row>
    <row r="56" spans="2:13" ht="12.75" customHeight="1" x14ac:dyDescent="0.2">
      <c r="B56" s="279" t="s">
        <v>243</v>
      </c>
      <c r="C56" s="271"/>
      <c r="D56" s="271"/>
      <c r="E56" s="271"/>
      <c r="F56" s="276"/>
      <c r="G56" s="384" t="s">
        <v>242</v>
      </c>
      <c r="H56" s="385"/>
      <c r="I56" s="277"/>
      <c r="J56" s="272"/>
      <c r="K56" s="272"/>
      <c r="L56" s="272"/>
      <c r="M56" s="278"/>
    </row>
    <row r="57" spans="2:13" ht="45.75" customHeight="1" x14ac:dyDescent="0.2">
      <c r="B57" s="411" t="s">
        <v>241</v>
      </c>
      <c r="C57" s="412"/>
      <c r="D57" s="412"/>
      <c r="E57" s="412"/>
      <c r="F57" s="413"/>
      <c r="G57" s="384" t="s">
        <v>242</v>
      </c>
      <c r="H57" s="385"/>
      <c r="I57" s="414"/>
      <c r="J57" s="415"/>
      <c r="K57" s="415"/>
      <c r="L57" s="415"/>
      <c r="M57" s="416"/>
    </row>
    <row r="58" spans="2:13" ht="15.75" customHeight="1" x14ac:dyDescent="0.2"/>
    <row r="59" spans="2:13" x14ac:dyDescent="0.2">
      <c r="B59" s="57"/>
    </row>
    <row r="61" spans="2:13" ht="13.5" thickBot="1" x14ac:dyDescent="0.25">
      <c r="B61" s="171" t="s">
        <v>171</v>
      </c>
      <c r="C61" s="170"/>
      <c r="D61" s="170"/>
      <c r="E61" s="170"/>
      <c r="F61" s="170"/>
      <c r="G61" s="170"/>
      <c r="H61" s="170"/>
      <c r="I61" s="170"/>
      <c r="J61" s="170"/>
      <c r="K61" s="170"/>
      <c r="L61" s="170"/>
      <c r="M61" s="170"/>
    </row>
    <row r="62" spans="2:13" ht="13.5" thickBot="1" x14ac:dyDescent="0.25">
      <c r="B62" s="331" t="s">
        <v>172</v>
      </c>
      <c r="C62" s="389"/>
      <c r="D62" s="389"/>
      <c r="E62" s="389"/>
      <c r="F62" s="389"/>
      <c r="G62" s="403" t="s">
        <v>173</v>
      </c>
      <c r="H62" s="424"/>
      <c r="I62" s="403" t="s">
        <v>174</v>
      </c>
      <c r="J62" s="389"/>
      <c r="K62" s="389"/>
      <c r="L62" s="389"/>
      <c r="M62" s="390"/>
    </row>
    <row r="63" spans="2:13" ht="13.5" thickBot="1" x14ac:dyDescent="0.25">
      <c r="B63" s="431" t="s">
        <v>183</v>
      </c>
      <c r="C63" s="432"/>
      <c r="D63" s="432"/>
      <c r="E63" s="432"/>
      <c r="F63" s="433"/>
      <c r="G63" s="434">
        <v>41197</v>
      </c>
      <c r="H63" s="435"/>
      <c r="I63" s="436" t="s">
        <v>184</v>
      </c>
      <c r="J63" s="437"/>
      <c r="K63" s="437"/>
      <c r="L63" s="437"/>
      <c r="M63" s="438"/>
    </row>
    <row r="64" spans="2:13" ht="13.5" thickBot="1" x14ac:dyDescent="0.25">
      <c r="B64" s="439"/>
      <c r="C64" s="440"/>
      <c r="D64" s="440"/>
      <c r="E64" s="440"/>
      <c r="F64" s="440"/>
      <c r="G64" s="441"/>
      <c r="H64" s="442"/>
      <c r="I64" s="443"/>
      <c r="J64" s="444"/>
      <c r="K64" s="444"/>
      <c r="L64" s="444"/>
      <c r="M64" s="445"/>
    </row>
    <row r="65" spans="2:13" ht="13.5" thickBot="1" x14ac:dyDescent="0.25">
      <c r="B65" s="331" t="s">
        <v>175</v>
      </c>
      <c r="C65" s="389"/>
      <c r="D65" s="389"/>
      <c r="E65" s="389"/>
      <c r="F65" s="389"/>
      <c r="G65" s="403" t="s">
        <v>173</v>
      </c>
      <c r="H65" s="424"/>
      <c r="I65" s="403" t="s">
        <v>174</v>
      </c>
      <c r="J65" s="389"/>
      <c r="K65" s="389"/>
      <c r="L65" s="389"/>
      <c r="M65" s="390"/>
    </row>
    <row r="66" spans="2:13" x14ac:dyDescent="0.2">
      <c r="B66" s="446" t="s">
        <v>155</v>
      </c>
      <c r="C66" s="447"/>
      <c r="D66" s="447"/>
      <c r="E66" s="447"/>
      <c r="F66" s="447"/>
      <c r="G66" s="448"/>
      <c r="H66" s="449"/>
      <c r="I66" s="386" t="s">
        <v>139</v>
      </c>
      <c r="J66" s="387"/>
      <c r="K66" s="387"/>
      <c r="L66" s="387"/>
      <c r="M66" s="388"/>
    </row>
    <row r="67" spans="2:13" x14ac:dyDescent="0.2">
      <c r="B67" s="463" t="s">
        <v>187</v>
      </c>
      <c r="C67" s="464"/>
      <c r="D67" s="464"/>
      <c r="E67" s="464"/>
      <c r="F67" s="464"/>
      <c r="G67" s="450"/>
      <c r="H67" s="451"/>
      <c r="I67" s="465" t="s">
        <v>188</v>
      </c>
      <c r="J67" s="466"/>
      <c r="K67" s="466"/>
      <c r="L67" s="466"/>
      <c r="M67" s="467"/>
    </row>
    <row r="68" spans="2:13" s="170" customFormat="1" x14ac:dyDescent="0.2">
      <c r="B68" s="468" t="s">
        <v>192</v>
      </c>
      <c r="C68" s="469"/>
      <c r="D68" s="469"/>
      <c r="E68" s="469"/>
      <c r="F68" s="470"/>
      <c r="G68" s="450" t="s">
        <v>193</v>
      </c>
      <c r="H68" s="451"/>
      <c r="I68" s="452" t="s">
        <v>194</v>
      </c>
      <c r="J68" s="453"/>
      <c r="K68" s="453"/>
      <c r="L68" s="453"/>
      <c r="M68" s="454"/>
    </row>
    <row r="69" spans="2:13" s="170" customFormat="1" ht="13.5" thickBot="1" x14ac:dyDescent="0.25">
      <c r="B69" s="471" t="s">
        <v>197</v>
      </c>
      <c r="C69" s="458"/>
      <c r="D69" s="458"/>
      <c r="E69" s="458"/>
      <c r="F69" s="472"/>
      <c r="G69" s="473" t="s">
        <v>199</v>
      </c>
      <c r="H69" s="474"/>
      <c r="I69" s="443" t="s">
        <v>198</v>
      </c>
      <c r="J69" s="444"/>
      <c r="K69" s="444"/>
      <c r="L69" s="444"/>
      <c r="M69" s="445"/>
    </row>
    <row r="70" spans="2:13" ht="13.5" thickBot="1" x14ac:dyDescent="0.25">
      <c r="B70" s="331" t="s">
        <v>176</v>
      </c>
      <c r="C70" s="389"/>
      <c r="D70" s="389"/>
      <c r="E70" s="389"/>
      <c r="F70" s="389"/>
      <c r="G70" s="403" t="s">
        <v>173</v>
      </c>
      <c r="H70" s="424"/>
      <c r="I70" s="403" t="s">
        <v>174</v>
      </c>
      <c r="J70" s="389"/>
      <c r="K70" s="389"/>
      <c r="L70" s="389"/>
      <c r="M70" s="390"/>
    </row>
    <row r="71" spans="2:13" x14ac:dyDescent="0.2">
      <c r="B71" s="446"/>
      <c r="C71" s="447"/>
      <c r="D71" s="447"/>
      <c r="E71" s="447"/>
      <c r="F71" s="447"/>
      <c r="G71" s="448"/>
      <c r="H71" s="449"/>
      <c r="I71" s="460"/>
      <c r="J71" s="461"/>
      <c r="K71" s="461"/>
      <c r="L71" s="461"/>
      <c r="M71" s="462"/>
    </row>
    <row r="72" spans="2:13" ht="13.5" thickBot="1" x14ac:dyDescent="0.25">
      <c r="B72" s="439"/>
      <c r="C72" s="440"/>
      <c r="D72" s="440"/>
      <c r="E72" s="440"/>
      <c r="F72" s="440"/>
      <c r="G72" s="455"/>
      <c r="H72" s="456"/>
      <c r="I72" s="457"/>
      <c r="J72" s="458"/>
      <c r="K72" s="458"/>
      <c r="L72" s="458"/>
      <c r="M72" s="459"/>
    </row>
    <row r="73" spans="2:13" ht="13.5" thickBot="1" x14ac:dyDescent="0.25">
      <c r="B73" s="331" t="s">
        <v>177</v>
      </c>
      <c r="C73" s="389"/>
      <c r="D73" s="389"/>
      <c r="E73" s="389"/>
      <c r="F73" s="389"/>
      <c r="G73" s="403" t="s">
        <v>173</v>
      </c>
      <c r="H73" s="424"/>
      <c r="I73" s="403" t="s">
        <v>174</v>
      </c>
      <c r="J73" s="389"/>
      <c r="K73" s="389"/>
      <c r="L73" s="389"/>
      <c r="M73" s="390"/>
    </row>
    <row r="74" spans="2:13" ht="12.75" customHeight="1" x14ac:dyDescent="0.2">
      <c r="B74" s="446" t="s">
        <v>185</v>
      </c>
      <c r="C74" s="447"/>
      <c r="D74" s="447"/>
      <c r="E74" s="447"/>
      <c r="F74" s="447"/>
      <c r="G74" s="448">
        <v>41053</v>
      </c>
      <c r="H74" s="449"/>
      <c r="I74" s="386" t="s">
        <v>195</v>
      </c>
      <c r="J74" s="387"/>
      <c r="K74" s="387"/>
      <c r="L74" s="387"/>
      <c r="M74" s="388"/>
    </row>
    <row r="75" spans="2:13" ht="12.75" customHeight="1" x14ac:dyDescent="0.2">
      <c r="B75" s="446"/>
      <c r="C75" s="447"/>
      <c r="D75" s="447"/>
      <c r="E75" s="447"/>
      <c r="F75" s="447"/>
      <c r="G75" s="450"/>
      <c r="H75" s="451"/>
      <c r="I75" s="452"/>
      <c r="J75" s="453"/>
      <c r="K75" s="453"/>
      <c r="L75" s="453"/>
      <c r="M75" s="454"/>
    </row>
    <row r="76" spans="2:13" s="170" customFormat="1" ht="13.5" thickBot="1" x14ac:dyDescent="0.25">
      <c r="B76" s="203"/>
      <c r="C76" s="204"/>
      <c r="D76" s="204"/>
      <c r="E76" s="204"/>
      <c r="F76" s="204"/>
      <c r="G76" s="205"/>
      <c r="H76" s="206"/>
      <c r="I76" s="207"/>
      <c r="J76" s="204"/>
      <c r="K76" s="204"/>
      <c r="L76" s="204"/>
      <c r="M76" s="208"/>
    </row>
    <row r="77" spans="2:13" ht="13.5" thickBot="1" x14ac:dyDescent="0.25">
      <c r="B77" s="331" t="s">
        <v>178</v>
      </c>
      <c r="C77" s="389"/>
      <c r="D77" s="389"/>
      <c r="E77" s="389"/>
      <c r="F77" s="389"/>
      <c r="G77" s="403" t="s">
        <v>173</v>
      </c>
      <c r="H77" s="424"/>
      <c r="I77" s="403" t="s">
        <v>174</v>
      </c>
      <c r="J77" s="389"/>
      <c r="K77" s="389"/>
      <c r="L77" s="389"/>
      <c r="M77" s="390"/>
    </row>
    <row r="78" spans="2:13" x14ac:dyDescent="0.2">
      <c r="B78" s="446" t="s">
        <v>189</v>
      </c>
      <c r="C78" s="447"/>
      <c r="D78" s="447"/>
      <c r="E78" s="447"/>
      <c r="F78" s="447"/>
      <c r="G78" s="478" t="s">
        <v>190</v>
      </c>
      <c r="H78" s="479"/>
      <c r="I78" s="386" t="s">
        <v>191</v>
      </c>
      <c r="J78" s="387"/>
      <c r="K78" s="387"/>
      <c r="L78" s="387"/>
      <c r="M78" s="388"/>
    </row>
    <row r="79" spans="2:13" ht="12.75" customHeight="1" thickBot="1" x14ac:dyDescent="0.25">
      <c r="B79" s="439"/>
      <c r="C79" s="440"/>
      <c r="D79" s="440"/>
      <c r="E79" s="440"/>
      <c r="F79" s="440"/>
      <c r="G79" s="473" t="s">
        <v>204</v>
      </c>
      <c r="H79" s="474"/>
      <c r="I79" s="475" t="s">
        <v>191</v>
      </c>
      <c r="J79" s="476"/>
      <c r="K79" s="476"/>
      <c r="L79" s="476"/>
      <c r="M79" s="477"/>
    </row>
    <row r="80" spans="2:13" ht="13.5" customHeight="1" thickBot="1" x14ac:dyDescent="0.25">
      <c r="B80" s="331" t="s">
        <v>179</v>
      </c>
      <c r="C80" s="389"/>
      <c r="D80" s="389"/>
      <c r="E80" s="389"/>
      <c r="F80" s="389"/>
      <c r="G80" s="403" t="s">
        <v>173</v>
      </c>
      <c r="H80" s="424"/>
      <c r="I80" s="403" t="s">
        <v>174</v>
      </c>
      <c r="J80" s="389"/>
      <c r="K80" s="389"/>
      <c r="L80" s="389"/>
      <c r="M80" s="390"/>
    </row>
    <row r="81" spans="2:13" x14ac:dyDescent="0.2">
      <c r="B81" s="446"/>
      <c r="C81" s="447"/>
      <c r="D81" s="447"/>
      <c r="E81" s="447"/>
      <c r="F81" s="447"/>
      <c r="G81" s="448"/>
      <c r="H81" s="449"/>
      <c r="I81" s="460"/>
      <c r="J81" s="461"/>
      <c r="K81" s="461"/>
      <c r="L81" s="461"/>
      <c r="M81" s="462"/>
    </row>
    <row r="82" spans="2:13" ht="13.5" thickBot="1" x14ac:dyDescent="0.25">
      <c r="B82" s="439"/>
      <c r="C82" s="440"/>
      <c r="D82" s="440"/>
      <c r="E82" s="440"/>
      <c r="F82" s="440"/>
      <c r="G82" s="455"/>
      <c r="H82" s="456"/>
      <c r="I82" s="457"/>
      <c r="J82" s="458"/>
      <c r="K82" s="458"/>
      <c r="L82" s="458"/>
      <c r="M82" s="459"/>
    </row>
    <row r="83" spans="2:13" ht="13.5" thickBot="1" x14ac:dyDescent="0.25">
      <c r="B83" s="331" t="s">
        <v>180</v>
      </c>
      <c r="C83" s="389"/>
      <c r="D83" s="389"/>
      <c r="E83" s="389"/>
      <c r="F83" s="389"/>
      <c r="G83" s="403" t="s">
        <v>173</v>
      </c>
      <c r="H83" s="424"/>
      <c r="I83" s="403" t="s">
        <v>174</v>
      </c>
      <c r="J83" s="389"/>
      <c r="K83" s="389"/>
      <c r="L83" s="389"/>
      <c r="M83" s="390"/>
    </row>
    <row r="84" spans="2:13" x14ac:dyDescent="0.2">
      <c r="B84" s="446"/>
      <c r="C84" s="447"/>
      <c r="D84" s="447"/>
      <c r="E84" s="447"/>
      <c r="F84" s="447"/>
      <c r="G84" s="448"/>
      <c r="H84" s="449"/>
      <c r="I84" s="460"/>
      <c r="J84" s="461"/>
      <c r="K84" s="461"/>
      <c r="L84" s="461"/>
      <c r="M84" s="462"/>
    </row>
    <row r="85" spans="2:13" ht="13.5" thickBot="1" x14ac:dyDescent="0.25">
      <c r="B85" s="439"/>
      <c r="C85" s="440"/>
      <c r="D85" s="440"/>
      <c r="E85" s="440"/>
      <c r="F85" s="440"/>
      <c r="G85" s="455"/>
      <c r="H85" s="456"/>
      <c r="I85" s="457"/>
      <c r="J85" s="458"/>
      <c r="K85" s="458"/>
      <c r="L85" s="458"/>
      <c r="M85" s="459"/>
    </row>
    <row r="86" spans="2:13" ht="13.5" thickBot="1" x14ac:dyDescent="0.25">
      <c r="B86" s="331" t="s">
        <v>181</v>
      </c>
      <c r="C86" s="389"/>
      <c r="D86" s="389"/>
      <c r="E86" s="389"/>
      <c r="F86" s="389"/>
      <c r="G86" s="403" t="s">
        <v>173</v>
      </c>
      <c r="H86" s="424"/>
      <c r="I86" s="403" t="s">
        <v>174</v>
      </c>
      <c r="J86" s="389"/>
      <c r="K86" s="389"/>
      <c r="L86" s="389"/>
      <c r="M86" s="390"/>
    </row>
    <row r="87" spans="2:13" x14ac:dyDescent="0.2">
      <c r="B87" s="446" t="s">
        <v>137</v>
      </c>
      <c r="C87" s="447"/>
      <c r="D87" s="447"/>
      <c r="E87" s="447"/>
      <c r="F87" s="447"/>
      <c r="G87" s="478" t="s">
        <v>72</v>
      </c>
      <c r="H87" s="479"/>
      <c r="I87" s="386" t="s">
        <v>186</v>
      </c>
      <c r="J87" s="387"/>
      <c r="K87" s="387"/>
      <c r="L87" s="387"/>
      <c r="M87" s="388"/>
    </row>
    <row r="88" spans="2:13" ht="12.75" customHeight="1" thickBot="1" x14ac:dyDescent="0.25">
      <c r="B88" s="439"/>
      <c r="C88" s="440"/>
      <c r="D88" s="440"/>
      <c r="E88" s="440"/>
      <c r="F88" s="440"/>
      <c r="G88" s="455"/>
      <c r="H88" s="456"/>
      <c r="I88" s="457"/>
      <c r="J88" s="458"/>
      <c r="K88" s="458"/>
      <c r="L88" s="458"/>
      <c r="M88" s="459"/>
    </row>
    <row r="89" spans="2:13" s="170" customFormat="1" ht="13.5" thickBot="1" x14ac:dyDescent="0.25">
      <c r="B89" s="203"/>
      <c r="C89" s="204"/>
      <c r="D89" s="204"/>
      <c r="E89" s="204"/>
      <c r="F89" s="204"/>
      <c r="G89" s="205"/>
      <c r="H89" s="206"/>
      <c r="I89" s="207"/>
      <c r="J89" s="204"/>
      <c r="K89" s="204"/>
      <c r="L89" s="204"/>
      <c r="M89" s="208"/>
    </row>
    <row r="90" spans="2:13" ht="13.5" thickBot="1" x14ac:dyDescent="0.25">
      <c r="B90" s="331" t="s">
        <v>182</v>
      </c>
      <c r="C90" s="389"/>
      <c r="D90" s="389"/>
      <c r="E90" s="389"/>
      <c r="F90" s="389"/>
      <c r="G90" s="403" t="s">
        <v>173</v>
      </c>
      <c r="H90" s="424"/>
      <c r="I90" s="403" t="s">
        <v>174</v>
      </c>
      <c r="J90" s="389"/>
      <c r="K90" s="389"/>
      <c r="L90" s="389"/>
      <c r="M90" s="390"/>
    </row>
    <row r="91" spans="2:13" x14ac:dyDescent="0.2">
      <c r="B91" s="446" t="s">
        <v>137</v>
      </c>
      <c r="C91" s="447"/>
      <c r="D91" s="447"/>
      <c r="E91" s="447"/>
      <c r="F91" s="447"/>
      <c r="G91" s="448">
        <v>41614</v>
      </c>
      <c r="H91" s="449"/>
      <c r="I91" s="386" t="s">
        <v>208</v>
      </c>
      <c r="J91" s="387"/>
      <c r="K91" s="387"/>
      <c r="L91" s="387"/>
      <c r="M91" s="388"/>
    </row>
    <row r="92" spans="2:13" ht="12.75" customHeight="1" thickBot="1" x14ac:dyDescent="0.25">
      <c r="B92" s="439"/>
      <c r="C92" s="440"/>
      <c r="D92" s="440"/>
      <c r="E92" s="440"/>
      <c r="F92" s="440"/>
      <c r="G92" s="455"/>
      <c r="H92" s="456"/>
      <c r="I92" s="457"/>
      <c r="J92" s="458"/>
      <c r="K92" s="458"/>
      <c r="L92" s="458"/>
      <c r="M92" s="459"/>
    </row>
  </sheetData>
  <mergeCells count="180">
    <mergeCell ref="I49:M49"/>
    <mergeCell ref="I50:M50"/>
    <mergeCell ref="B49:F49"/>
    <mergeCell ref="G49:H49"/>
    <mergeCell ref="B50:F50"/>
    <mergeCell ref="G50:H50"/>
    <mergeCell ref="C12:G12"/>
    <mergeCell ref="H12:L12"/>
    <mergeCell ref="C14:G14"/>
    <mergeCell ref="H14:L14"/>
    <mergeCell ref="I48:M48"/>
    <mergeCell ref="B48:F48"/>
    <mergeCell ref="G48:H48"/>
    <mergeCell ref="B47:F47"/>
    <mergeCell ref="G47:H47"/>
    <mergeCell ref="I47:M47"/>
    <mergeCell ref="B37:F37"/>
    <mergeCell ref="G37:H37"/>
    <mergeCell ref="B38:F38"/>
    <mergeCell ref="G38:H38"/>
    <mergeCell ref="B39:F39"/>
    <mergeCell ref="B55:F55"/>
    <mergeCell ref="G55:H55"/>
    <mergeCell ref="G56:H56"/>
    <mergeCell ref="G54:H54"/>
    <mergeCell ref="B54:F54"/>
    <mergeCell ref="I54:M54"/>
    <mergeCell ref="C9:G9"/>
    <mergeCell ref="H9:L9"/>
    <mergeCell ref="C15:G15"/>
    <mergeCell ref="H15:L15"/>
    <mergeCell ref="G34:H34"/>
    <mergeCell ref="B34:F34"/>
    <mergeCell ref="B28:F28"/>
    <mergeCell ref="G28:K28"/>
    <mergeCell ref="B29:F29"/>
    <mergeCell ref="I37:M37"/>
    <mergeCell ref="I38:M38"/>
    <mergeCell ref="I39:M39"/>
    <mergeCell ref="G41:H41"/>
    <mergeCell ref="B42:F42"/>
    <mergeCell ref="G42:H42"/>
    <mergeCell ref="G29:K29"/>
    <mergeCell ref="I36:M36"/>
    <mergeCell ref="G36:H36"/>
    <mergeCell ref="B87:F87"/>
    <mergeCell ref="G87:H87"/>
    <mergeCell ref="I87:M87"/>
    <mergeCell ref="B88:F88"/>
    <mergeCell ref="G88:H88"/>
    <mergeCell ref="I88:M88"/>
    <mergeCell ref="B85:F85"/>
    <mergeCell ref="G85:H85"/>
    <mergeCell ref="I85:M85"/>
    <mergeCell ref="B86:F86"/>
    <mergeCell ref="G86:H86"/>
    <mergeCell ref="I86:M86"/>
    <mergeCell ref="B83:F83"/>
    <mergeCell ref="G83:H83"/>
    <mergeCell ref="I83:M83"/>
    <mergeCell ref="B84:F84"/>
    <mergeCell ref="G84:H84"/>
    <mergeCell ref="I84:M84"/>
    <mergeCell ref="B81:F81"/>
    <mergeCell ref="G81:H81"/>
    <mergeCell ref="I81:M81"/>
    <mergeCell ref="B82:F82"/>
    <mergeCell ref="G82:H82"/>
    <mergeCell ref="I82:M82"/>
    <mergeCell ref="B92:F92"/>
    <mergeCell ref="G92:H92"/>
    <mergeCell ref="I92:M92"/>
    <mergeCell ref="B90:F90"/>
    <mergeCell ref="G90:H90"/>
    <mergeCell ref="I90:M90"/>
    <mergeCell ref="B91:F91"/>
    <mergeCell ref="G91:H91"/>
    <mergeCell ref="I91:M91"/>
    <mergeCell ref="B79:F79"/>
    <mergeCell ref="G79:H79"/>
    <mergeCell ref="I79:M79"/>
    <mergeCell ref="B80:F80"/>
    <mergeCell ref="G80:H80"/>
    <mergeCell ref="I80:M80"/>
    <mergeCell ref="B77:F77"/>
    <mergeCell ref="G77:H77"/>
    <mergeCell ref="I77:M77"/>
    <mergeCell ref="B78:F78"/>
    <mergeCell ref="G78:H78"/>
    <mergeCell ref="I78:M78"/>
    <mergeCell ref="B70:F70"/>
    <mergeCell ref="G70:H70"/>
    <mergeCell ref="I70:M70"/>
    <mergeCell ref="B71:F71"/>
    <mergeCell ref="G71:H71"/>
    <mergeCell ref="I71:M71"/>
    <mergeCell ref="B66:F66"/>
    <mergeCell ref="G66:H66"/>
    <mergeCell ref="I66:M66"/>
    <mergeCell ref="B67:F67"/>
    <mergeCell ref="G67:H67"/>
    <mergeCell ref="I67:M67"/>
    <mergeCell ref="B68:F68"/>
    <mergeCell ref="G68:H68"/>
    <mergeCell ref="I68:M68"/>
    <mergeCell ref="B69:F69"/>
    <mergeCell ref="G69:H69"/>
    <mergeCell ref="I69:M69"/>
    <mergeCell ref="B74:F74"/>
    <mergeCell ref="G74:H74"/>
    <mergeCell ref="I74:M74"/>
    <mergeCell ref="B75:F75"/>
    <mergeCell ref="G75:H75"/>
    <mergeCell ref="I75:M75"/>
    <mergeCell ref="B72:F72"/>
    <mergeCell ref="G72:H72"/>
    <mergeCell ref="I72:M72"/>
    <mergeCell ref="B73:F73"/>
    <mergeCell ref="G73:H73"/>
    <mergeCell ref="I73:M73"/>
    <mergeCell ref="I65:M65"/>
    <mergeCell ref="B62:F62"/>
    <mergeCell ref="G62:H62"/>
    <mergeCell ref="I62:M62"/>
    <mergeCell ref="B63:F63"/>
    <mergeCell ref="G63:H63"/>
    <mergeCell ref="I63:M63"/>
    <mergeCell ref="B64:F64"/>
    <mergeCell ref="G64:H64"/>
    <mergeCell ref="I64:M64"/>
    <mergeCell ref="B65:F65"/>
    <mergeCell ref="G65:H65"/>
    <mergeCell ref="B57:F57"/>
    <mergeCell ref="I57:M57"/>
    <mergeCell ref="I35:M35"/>
    <mergeCell ref="I51:M51"/>
    <mergeCell ref="G57:H57"/>
    <mergeCell ref="B53:F53"/>
    <mergeCell ref="G53:H53"/>
    <mergeCell ref="I53:M53"/>
    <mergeCell ref="B41:F41"/>
    <mergeCell ref="I46:M46"/>
    <mergeCell ref="G52:H52"/>
    <mergeCell ref="G51:H51"/>
    <mergeCell ref="I52:M52"/>
    <mergeCell ref="B35:F35"/>
    <mergeCell ref="B51:F51"/>
    <mergeCell ref="I43:M43"/>
    <mergeCell ref="B46:F46"/>
    <mergeCell ref="G46:H46"/>
    <mergeCell ref="B43:F43"/>
    <mergeCell ref="G43:H43"/>
    <mergeCell ref="G39:H39"/>
    <mergeCell ref="B40:F40"/>
    <mergeCell ref="G40:H40"/>
    <mergeCell ref="B36:F36"/>
    <mergeCell ref="H8:L8"/>
    <mergeCell ref="C8:G8"/>
    <mergeCell ref="H13:L13"/>
    <mergeCell ref="C13:G13"/>
    <mergeCell ref="C10:G10"/>
    <mergeCell ref="H10:L10"/>
    <mergeCell ref="H11:L11"/>
    <mergeCell ref="C11:G11"/>
    <mergeCell ref="G35:H35"/>
    <mergeCell ref="G20:K20"/>
    <mergeCell ref="G19:K19"/>
    <mergeCell ref="B19:F19"/>
    <mergeCell ref="B20:F20"/>
    <mergeCell ref="B25:F25"/>
    <mergeCell ref="G25:K25"/>
    <mergeCell ref="B21:F21"/>
    <mergeCell ref="G21:K21"/>
    <mergeCell ref="G26:K26"/>
    <mergeCell ref="B26:F26"/>
    <mergeCell ref="I34:M34"/>
    <mergeCell ref="B30:F30"/>
    <mergeCell ref="G30:K30"/>
    <mergeCell ref="B27:F27"/>
    <mergeCell ref="G27:K27"/>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Company>GridPP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gronbech</cp:lastModifiedBy>
  <cp:lastPrinted>2013-04-30T15:00:37Z</cp:lastPrinted>
  <dcterms:created xsi:type="dcterms:W3CDTF">2006-07-17T09:56:01Z</dcterms:created>
  <dcterms:modified xsi:type="dcterms:W3CDTF">2016-05-12T13:35:56Z</dcterms:modified>
</cp:coreProperties>
</file>