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55" yWindow="210" windowWidth="21780" windowHeight="13845" tabRatio="620" firstSheet="1" activeTab="6"/>
  </bookViews>
  <sheets>
    <sheet name="Overview" sheetId="1" r:id="rId1"/>
    <sheet name="Metrics and Milestones" sheetId="9" r:id="rId2"/>
    <sheet name="WPA" sheetId="2" r:id="rId3"/>
    <sheet name="WPA - Experiments" sheetId="8" r:id="rId4"/>
    <sheet name="WPB-C" sheetId="3" r:id="rId5"/>
    <sheet name="WPC-D" sheetId="4" r:id="rId6"/>
    <sheet name="WPE-F" sheetId="6" r:id="rId7"/>
  </sheets>
  <definedNames>
    <definedName name="_xlnm.Print_Area" localSheetId="1">'Metrics and Milestones'!$B$3:$AM$52</definedName>
    <definedName name="_xlnm.Print_Area" localSheetId="0">Overview!$A$2:$AG$37</definedName>
  </definedNames>
  <calcPr calcId="145621"/>
</workbook>
</file>

<file path=xl/calcChain.xml><?xml version="1.0" encoding="utf-8"?>
<calcChain xmlns="http://schemas.openxmlformats.org/spreadsheetml/2006/main">
  <c r="X16" i="9" l="1"/>
  <c r="W16" i="9"/>
  <c r="V16" i="9"/>
  <c r="U16" i="9"/>
  <c r="Y15" i="9"/>
  <c r="X15" i="9"/>
  <c r="W15" i="9"/>
  <c r="I5" i="4"/>
  <c r="I5" i="3"/>
  <c r="J5" i="8"/>
  <c r="AJ5" i="9"/>
  <c r="G33" i="9"/>
  <c r="F33" i="9"/>
  <c r="E33" i="9"/>
  <c r="D33" i="9"/>
  <c r="AI17" i="9"/>
  <c r="C14" i="9"/>
  <c r="D14" i="9"/>
  <c r="E14" i="9"/>
  <c r="F14" i="9"/>
  <c r="G14" i="9"/>
  <c r="I14" i="9"/>
  <c r="J14" i="9"/>
  <c r="K14" i="9"/>
  <c r="L14" i="9"/>
  <c r="M14" i="9"/>
  <c r="O14" i="9"/>
  <c r="P14" i="9"/>
  <c r="Q14" i="9"/>
  <c r="R14" i="9"/>
  <c r="S14" i="9"/>
  <c r="U14" i="9"/>
  <c r="V14" i="9"/>
  <c r="W14" i="9"/>
  <c r="X14" i="9"/>
  <c r="Y14" i="9"/>
  <c r="AA14" i="9"/>
  <c r="AB14" i="9"/>
  <c r="AC14" i="9"/>
  <c r="AD14" i="9"/>
  <c r="AE14" i="9"/>
  <c r="C15" i="9"/>
  <c r="D15" i="9"/>
  <c r="E15" i="9"/>
  <c r="F15" i="9"/>
  <c r="G15" i="9"/>
  <c r="I15" i="9"/>
  <c r="O15" i="9"/>
  <c r="P15" i="9"/>
  <c r="Q15" i="9"/>
  <c r="R15" i="9"/>
  <c r="S15" i="9"/>
  <c r="U15" i="9"/>
  <c r="V15" i="9"/>
  <c r="AA15" i="9"/>
  <c r="AB15" i="9"/>
  <c r="AC15" i="9"/>
  <c r="AD15" i="9"/>
  <c r="AE15" i="9"/>
  <c r="C16" i="9"/>
  <c r="D16" i="9"/>
  <c r="E16" i="9"/>
  <c r="F16" i="9"/>
  <c r="G16" i="9"/>
  <c r="O16" i="9"/>
  <c r="P16" i="9"/>
  <c r="C17" i="9"/>
  <c r="D17" i="9"/>
  <c r="C22" i="9"/>
  <c r="D22" i="9"/>
  <c r="E22" i="9"/>
  <c r="F22" i="9"/>
  <c r="G22" i="9"/>
  <c r="I22" i="9"/>
  <c r="J22" i="9"/>
  <c r="K22" i="9"/>
  <c r="L22" i="9"/>
  <c r="M22" i="9"/>
  <c r="O22" i="9"/>
  <c r="P22" i="9"/>
  <c r="Q22" i="9"/>
  <c r="R22" i="9"/>
  <c r="S22" i="9"/>
  <c r="U22" i="9"/>
  <c r="V22" i="9"/>
  <c r="W22" i="9"/>
  <c r="X22" i="9"/>
  <c r="AA22" i="9"/>
  <c r="AB22" i="9"/>
  <c r="AC22" i="9"/>
  <c r="AD22" i="9"/>
  <c r="AE22" i="9"/>
  <c r="C23" i="9"/>
  <c r="D23" i="9"/>
  <c r="E23" i="9"/>
  <c r="F23" i="9"/>
  <c r="G23" i="9"/>
  <c r="I23" i="9"/>
  <c r="J23" i="9"/>
  <c r="K23" i="9"/>
  <c r="L23" i="9"/>
  <c r="M23" i="9"/>
  <c r="O23" i="9"/>
  <c r="P23" i="9"/>
  <c r="Q23" i="9"/>
  <c r="R23" i="9"/>
  <c r="S23" i="9"/>
  <c r="AA23" i="9"/>
  <c r="AB23" i="9"/>
  <c r="AC23" i="9"/>
  <c r="AD23" i="9"/>
  <c r="AE23" i="9"/>
  <c r="C24" i="9"/>
  <c r="D24" i="9"/>
  <c r="I24" i="9"/>
  <c r="O24" i="9"/>
  <c r="P24" i="9"/>
  <c r="Q24" i="9"/>
  <c r="R24" i="9"/>
  <c r="S24" i="9"/>
  <c r="AA24" i="9"/>
  <c r="AB24" i="9"/>
  <c r="O25" i="9"/>
  <c r="P25" i="9"/>
  <c r="Q25" i="9"/>
  <c r="R25" i="9"/>
  <c r="S25" i="9"/>
  <c r="O26" i="9"/>
  <c r="P26" i="9"/>
  <c r="Q26" i="9"/>
  <c r="R26" i="9"/>
  <c r="S26" i="9"/>
  <c r="O27" i="9"/>
  <c r="P27" i="9"/>
  <c r="Q27" i="9"/>
  <c r="C31" i="9"/>
  <c r="D31" i="9"/>
  <c r="E31" i="9"/>
  <c r="F31" i="9"/>
  <c r="G31" i="9"/>
  <c r="I31" i="9"/>
  <c r="J31" i="9"/>
  <c r="K31" i="9"/>
  <c r="L31" i="9"/>
  <c r="M31" i="9"/>
  <c r="O31" i="9"/>
  <c r="P31" i="9"/>
  <c r="Q31" i="9"/>
  <c r="R31" i="9"/>
  <c r="U31" i="9"/>
  <c r="V31" i="9"/>
  <c r="W31" i="9"/>
  <c r="X31" i="9"/>
  <c r="Y31" i="9"/>
  <c r="AA31" i="9"/>
  <c r="AB31" i="9"/>
  <c r="AC31" i="9"/>
  <c r="AD31" i="9"/>
  <c r="AE31" i="9"/>
  <c r="C32" i="9"/>
  <c r="D32" i="9"/>
  <c r="E32" i="9"/>
  <c r="F32" i="9"/>
  <c r="G32" i="9"/>
  <c r="I32" i="9"/>
  <c r="J32" i="9"/>
  <c r="U32" i="9"/>
  <c r="V32" i="9"/>
  <c r="W32" i="9"/>
  <c r="X32" i="9"/>
  <c r="AA32" i="9"/>
  <c r="AB32" i="9"/>
  <c r="AC32" i="9"/>
  <c r="AD32" i="9"/>
  <c r="C33" i="9"/>
  <c r="C39" i="9"/>
  <c r="D39" i="9"/>
  <c r="E39" i="9"/>
  <c r="F39" i="9"/>
  <c r="G39" i="9"/>
  <c r="I39" i="9"/>
  <c r="J39" i="9"/>
  <c r="K39" i="9"/>
  <c r="L39" i="9"/>
  <c r="M39" i="9"/>
  <c r="O39" i="9"/>
  <c r="P39" i="9"/>
  <c r="U39" i="9"/>
  <c r="V39" i="9"/>
  <c r="W39" i="9"/>
  <c r="X39" i="9"/>
  <c r="Y39" i="9"/>
  <c r="I40" i="9"/>
  <c r="U40" i="9"/>
  <c r="V40" i="9"/>
  <c r="W40" i="9"/>
  <c r="X40" i="9"/>
  <c r="Y40" i="9"/>
  <c r="U41" i="9"/>
  <c r="V41" i="9"/>
  <c r="W41" i="9"/>
  <c r="X41" i="9"/>
  <c r="O46" i="9"/>
  <c r="P46" i="9"/>
  <c r="Q46" i="9"/>
  <c r="R46" i="9"/>
  <c r="S46" i="9"/>
  <c r="O47" i="9"/>
  <c r="P47" i="9"/>
  <c r="Q47" i="9"/>
  <c r="R47" i="9"/>
  <c r="S47" i="9"/>
  <c r="O48" i="9"/>
  <c r="P48" i="9"/>
  <c r="Q48" i="9"/>
  <c r="R48" i="9"/>
  <c r="S48" i="9"/>
  <c r="O49" i="9"/>
  <c r="P49" i="9"/>
  <c r="Q49" i="9"/>
  <c r="R49" i="9"/>
  <c r="S49" i="9"/>
  <c r="O50" i="9"/>
  <c r="P50" i="9"/>
  <c r="Q50" i="9"/>
  <c r="R50" i="9"/>
  <c r="S50" i="9"/>
  <c r="O51" i="9"/>
  <c r="P51" i="9"/>
  <c r="Q51" i="9"/>
  <c r="R51" i="9"/>
  <c r="S51" i="9"/>
  <c r="O52" i="9"/>
  <c r="P52" i="9"/>
</calcChain>
</file>

<file path=xl/comments1.xml><?xml version="1.0" encoding="utf-8"?>
<comments xmlns="http://schemas.openxmlformats.org/spreadsheetml/2006/main">
  <authors>
    <author>gronbech</author>
  </authors>
  <commentList>
    <comment ref="I18" authorId="0">
      <text>
        <r>
          <rPr>
            <b/>
            <sz val="9"/>
            <color indexed="81"/>
            <rFont val="Tahoma"/>
            <family val="2"/>
          </rPr>
          <t>gronbech:</t>
        </r>
        <r>
          <rPr>
            <sz val="9"/>
            <color indexed="81"/>
            <rFont val="Tahoma"/>
            <family val="2"/>
          </rPr>
          <t xml:space="preserve">
Susspended at PMB F2F April 2012
</t>
        </r>
      </text>
    </comment>
    <comment ref="H48" authorId="0">
      <text>
        <r>
          <rPr>
            <b/>
            <sz val="9"/>
            <color indexed="81"/>
            <rFont val="Tahoma"/>
            <family val="2"/>
          </rPr>
          <t>gronbech:</t>
        </r>
        <r>
          <rPr>
            <sz val="9"/>
            <color indexed="81"/>
            <rFont val="Tahoma"/>
            <family val="2"/>
          </rPr>
          <t xml:space="preserve">
how do we measure this</t>
        </r>
      </text>
    </comment>
    <comment ref="H49" authorId="0">
      <text>
        <r>
          <rPr>
            <b/>
            <sz val="9"/>
            <color indexed="81"/>
            <rFont val="Tahoma"/>
            <family val="2"/>
          </rPr>
          <t>gronbech:</t>
        </r>
        <r>
          <rPr>
            <sz val="9"/>
            <color indexed="81"/>
            <rFont val="Tahoma"/>
            <family val="2"/>
          </rPr>
          <t xml:space="preserve">
how do we measure this</t>
        </r>
      </text>
    </comment>
  </commentList>
</comments>
</file>

<file path=xl/comments2.xml><?xml version="1.0" encoding="utf-8"?>
<comments xmlns="http://schemas.openxmlformats.org/spreadsheetml/2006/main">
  <authors>
    <author>gronbech</author>
    <author>John Gordon</author>
  </authors>
  <commentList>
    <comment ref="H20" authorId="0">
      <text>
        <r>
          <rPr>
            <b/>
            <sz val="9"/>
            <color indexed="81"/>
            <rFont val="Tahoma"/>
            <family val="2"/>
          </rPr>
          <t>gronbech:</t>
        </r>
        <r>
          <rPr>
            <sz val="9"/>
            <color indexed="81"/>
            <rFont val="Tahoma"/>
            <family val="2"/>
          </rPr>
          <t xml:space="preserve">
Green &lt;=1, Amber 2 or 3 and Red &gt;=4
</t>
        </r>
      </text>
    </comment>
    <comment ref="H21" authorId="0">
      <text>
        <r>
          <rPr>
            <b/>
            <sz val="9"/>
            <color indexed="81"/>
            <rFont val="Tahoma"/>
            <family val="2"/>
          </rPr>
          <t>gronbech:</t>
        </r>
        <r>
          <rPr>
            <sz val="9"/>
            <color indexed="81"/>
            <rFont val="Tahoma"/>
            <family val="2"/>
          </rPr>
          <t xml:space="preserve">
Green 0, Amber 1, Red &gt;=2</t>
        </r>
      </text>
    </comment>
    <comment ref="H26" authorId="0">
      <text>
        <r>
          <rPr>
            <b/>
            <sz val="9"/>
            <color indexed="81"/>
            <rFont val="Tahoma"/>
            <family val="2"/>
          </rPr>
          <t>gronbech:</t>
        </r>
        <r>
          <rPr>
            <sz val="9"/>
            <color indexed="81"/>
            <rFont val="Tahoma"/>
            <family val="2"/>
          </rPr>
          <t xml:space="preserve">
Do we have an MoU with EGI ?</t>
        </r>
      </text>
    </comment>
    <comment ref="F32" authorId="1">
      <text>
        <r>
          <rPr>
            <b/>
            <sz val="8"/>
            <color indexed="81"/>
            <rFont val="Tahoma"/>
            <family val="2"/>
          </rPr>
          <t>John Gordon:</t>
        </r>
        <r>
          <rPr>
            <sz val="8"/>
            <color indexed="81"/>
            <rFont val="Tahoma"/>
            <family val="2"/>
          </rPr>
          <t xml:space="preserve">
Metric changed to 95% in Q3 2009</t>
        </r>
      </text>
    </comment>
  </commentList>
</comments>
</file>

<file path=xl/sharedStrings.xml><?xml version="1.0" encoding="utf-8"?>
<sst xmlns="http://schemas.openxmlformats.org/spreadsheetml/2006/main" count="1310" uniqueCount="556">
  <si>
    <t xml:space="preserve"># level 3 incidents(newly entered or active) in disaster management system 0  </t>
    <phoneticPr fontId="12" type="noConversion"/>
  </si>
  <si>
    <t xml:space="preserve"># level 4 incidents (newly entered or active) in disaster management system 0  </t>
    <phoneticPr fontId="12" type="noConversion"/>
  </si>
  <si>
    <t>Fraction of WLCG MoU commitment for Disk 100 %</t>
    <phoneticPr fontId="12" type="noConversion"/>
  </si>
  <si>
    <t>P Gronbech</t>
    <phoneticPr fontId="7" type="noConversion"/>
  </si>
  <si>
    <t>WLCG Service Availability Target (set lower by WLCG than MoU, taken from OPS availability) 97 %</t>
  </si>
  <si>
    <t>Grants for Tier-2 hardware issued</t>
    <phoneticPr fontId="12" type="noConversion"/>
  </si>
  <si>
    <t>Number of vacant posts</t>
    <phoneticPr fontId="12" type="noConversion"/>
  </si>
  <si>
    <t>Financial model updated within 1 month of changes</t>
    <phoneticPr fontId="12" type="noConversion"/>
  </si>
  <si>
    <t>Ops Team meetings</t>
    <phoneticPr fontId="12" type="noConversion"/>
  </si>
  <si>
    <t>OC papers submitted 1 week before meeting</t>
    <phoneticPr fontId="12" type="noConversion"/>
  </si>
  <si>
    <t>WLCG pledges updated</t>
    <phoneticPr fontId="12" type="noConversion"/>
  </si>
  <si>
    <t>Number of KE exploration meetings held</t>
    <phoneticPr fontId="12" type="noConversion"/>
  </si>
  <si>
    <t>KE sections of GridPP website updated</t>
    <phoneticPr fontId="12" type="noConversion"/>
  </si>
  <si>
    <t>Availability of WMS service 99 %</t>
    <phoneticPr fontId="12" type="noConversion"/>
  </si>
  <si>
    <t>Availability of LHCB VO box 98 %</t>
    <phoneticPr fontId="12" type="noConversion"/>
  </si>
  <si>
    <t>Availability of ALICE VO box 98 %</t>
    <phoneticPr fontId="12" type="noConversion"/>
  </si>
  <si>
    <t>Availability of CMS VO box 99 %</t>
    <phoneticPr fontId="12" type="noConversion"/>
  </si>
  <si>
    <t>Availability of CE service 99 %</t>
    <phoneticPr fontId="12" type="noConversion"/>
  </si>
  <si>
    <t>Number of Security Incidents 2 per year</t>
    <phoneticPr fontId="12" type="noConversion"/>
  </si>
  <si>
    <t>Group data space deployed in space tokens (Peter Love pages)</t>
    <phoneticPr fontId="12" type="noConversion"/>
  </si>
  <si>
    <t>Production job success rates (site only metrics) - from PANDA dashboard</t>
    <phoneticPr fontId="12" type="noConversion"/>
  </si>
  <si>
    <t>Data availability from the ATLAS dashboard; if we can automate this reliably, we can make it monthly</t>
    <phoneticPr fontId="12" type="noConversion"/>
  </si>
  <si>
    <t xml:space="preserve"> Fraction of WLCG MoU commitment for Tape 100 %</t>
    <phoneticPr fontId="12" type="noConversion"/>
  </si>
  <si>
    <t>% Lost disk server hours due to hardware problems over deployed base</t>
    <phoneticPr fontId="12" type="noConversion"/>
  </si>
  <si>
    <t>Number of Damaged GRIDPP Tapes, leading to data loss 1 in 500</t>
    <phoneticPr fontId="12" type="noConversion"/>
  </si>
  <si>
    <t>WLCG Service Availability for ATLAS 97 %</t>
    <phoneticPr fontId="12" type="noConversion"/>
  </si>
  <si>
    <t>WLCG Service Availability for CMS 97 %</t>
    <phoneticPr fontId="12" type="noConversion"/>
  </si>
  <si>
    <t>WLCG Service Availability for LHCB 97 %</t>
    <phoneticPr fontId="12" type="noConversion"/>
  </si>
  <si>
    <t xml:space="preserve">Number of GGUS Tickets not responded to within two hours .  </t>
    <phoneticPr fontId="12" type="noConversion"/>
  </si>
  <si>
    <t>Percentage of available T1 Disk 1 used in quarter 20 %</t>
    <phoneticPr fontId="12" type="noConversion"/>
  </si>
  <si>
    <t>Used tape capacity</t>
    <phoneticPr fontId="12" type="noConversion"/>
  </si>
  <si>
    <t>UK NGI quarterly reports submitted on time</t>
    <phoneticPr fontId="7" type="noConversion"/>
  </si>
  <si>
    <t>UK Integration metrics sent to EGI</t>
    <phoneticPr fontId="7" type="noConversion"/>
  </si>
  <si>
    <t>UK CPU and storage delivered to EGI</t>
    <phoneticPr fontId="7" type="noConversion"/>
  </si>
  <si>
    <t>Monthly timesheets complete by 10th of each month</t>
    <phoneticPr fontId="7" type="noConversion"/>
  </si>
  <si>
    <t>Fraction of WLCG MoU commitment for CPU 100 %</t>
  </si>
  <si>
    <t>Availability of LFC service 99%</t>
    <phoneticPr fontId="12" type="noConversion"/>
  </si>
  <si>
    <t>SAM availability of FTS service 99 %</t>
    <phoneticPr fontId="12" type="noConversion"/>
  </si>
  <si>
    <t>SAM availability of MyProxy service 99 %</t>
    <phoneticPr fontId="12" type="noConversion"/>
  </si>
  <si>
    <t>SAM availability of toplevel BDII service 99 %</t>
    <phoneticPr fontId="12" type="noConversion"/>
  </si>
  <si>
    <t xml:space="preserve">Respond to pager within 2 hours  95 %  </t>
  </si>
  <si>
    <t>Monthly</t>
    <phoneticPr fontId="12" type="noConversion"/>
  </si>
  <si>
    <t>WLCG Service Availability for Alice 97 %</t>
  </si>
  <si>
    <t>Task</t>
    <phoneticPr fontId="12" type="noConversion"/>
  </si>
  <si>
    <t>Task no.</t>
    <phoneticPr fontId="12" type="noConversion"/>
  </si>
  <si>
    <t>Planning</t>
    <phoneticPr fontId="12" type="noConversion"/>
  </si>
  <si>
    <t>Execution</t>
    <phoneticPr fontId="12" type="noConversion"/>
  </si>
  <si>
    <t>Execution</t>
    <phoneticPr fontId="12" type="noConversion"/>
  </si>
  <si>
    <t>Outreach</t>
    <phoneticPr fontId="12" type="noConversion"/>
  </si>
  <si>
    <t>Number of new user groups for UK Grid.</t>
    <phoneticPr fontId="12" type="noConversion"/>
  </si>
  <si>
    <t>Processing: Fraction of jobs that were successful in the RAL Tier-1</t>
    <phoneticPr fontId="12" type="noConversion"/>
  </si>
  <si>
    <t>Processing: Overall job efficiency</t>
    <phoneticPr fontId="12" type="noConversion"/>
  </si>
  <si>
    <t>User analysis: Fraction of jobs that were successful in the RAL Tier-1</t>
    <phoneticPr fontId="12" type="noConversion"/>
  </si>
  <si>
    <t>User analysis: Overall job efficiency</t>
    <phoneticPr fontId="12" type="noConversion"/>
  </si>
  <si>
    <t>Other expts</t>
    <phoneticPr fontId="12" type="noConversion"/>
  </si>
  <si>
    <t xml:space="preserve">Londongrid Average SAM (SLL page) reliability </t>
    <phoneticPr fontId="12" type="noConversion"/>
  </si>
  <si>
    <t xml:space="preserve">Northgrid Average SAM (SLL page) availability </t>
    <phoneticPr fontId="12" type="noConversion"/>
  </si>
  <si>
    <t>Northgrid Average SAM (SLL page) reliability</t>
    <phoneticPr fontId="12" type="noConversion"/>
  </si>
  <si>
    <t>Scotgrid Average SAM (SLL page) availability</t>
    <phoneticPr fontId="12" type="noConversion"/>
  </si>
  <si>
    <t>Scotgrid Average SAM (SLL page) reliability</t>
    <phoneticPr fontId="12" type="noConversion"/>
  </si>
  <si>
    <t>Southgrid Average SAM (SLL page) availability</t>
    <phoneticPr fontId="12" type="noConversion"/>
  </si>
  <si>
    <t>Southgrid Average SAM (SLL page) reliability</t>
    <phoneticPr fontId="12" type="noConversion"/>
  </si>
  <si>
    <t>Monthly?</t>
    <phoneticPr fontId="12" type="noConversion"/>
  </si>
  <si>
    <t>Yes</t>
    <phoneticPr fontId="12" type="noConversion"/>
  </si>
  <si>
    <t>T1 Required hardware deployed</t>
    <phoneticPr fontId="12" type="noConversion"/>
  </si>
  <si>
    <t>T1 Job success rates from ATLAS dashboard (site-only metrics)</t>
    <phoneticPr fontId="12" type="noConversion"/>
  </si>
  <si>
    <t>T1 Data availability from the ATLAS dashboard; if we can automate this reliably, we can make it monthly</t>
    <phoneticPr fontId="12" type="noConversion"/>
  </si>
  <si>
    <t>Data acceptance from Tier 0/Tier 1s/Tier 2s - ATLAS SAM tests</t>
    <phoneticPr fontId="12" type="noConversion"/>
  </si>
  <si>
    <t>Data loss - Cedric's page</t>
    <phoneticPr fontId="12" type="noConversion"/>
  </si>
  <si>
    <t>Security</t>
    <phoneticPr fontId="12" type="noConversion"/>
  </si>
  <si>
    <t>NGI</t>
    <phoneticPr fontId="12" type="noConversion"/>
  </si>
  <si>
    <t>Target/ date</t>
    <phoneticPr fontId="12" type="noConversion"/>
  </si>
  <si>
    <t>Production and grid</t>
    <phoneticPr fontId="12" type="noConversion"/>
  </si>
  <si>
    <t>Storage system</t>
    <phoneticPr fontId="12" type="noConversion"/>
  </si>
  <si>
    <t>Fabric and machine room</t>
    <phoneticPr fontId="12" type="noConversion"/>
  </si>
  <si>
    <t>Hardware procurement</t>
    <phoneticPr fontId="12" type="noConversion"/>
  </si>
  <si>
    <t>External review of operation</t>
    <phoneticPr fontId="12" type="noConversion"/>
  </si>
  <si>
    <t>Strategic and operations plan agreed</t>
    <phoneticPr fontId="12" type="noConversion"/>
  </si>
  <si>
    <t>Data loss - Cedric's page</t>
    <phoneticPr fontId="12" type="noConversion"/>
  </si>
  <si>
    <t xml:space="preserve">Londongrid % of promised (by that time) disk available </t>
    <phoneticPr fontId="12" type="noConversion"/>
  </si>
  <si>
    <t xml:space="preserve">Londongrid Average SAM (SLL page) availability </t>
    <phoneticPr fontId="12" type="noConversion"/>
  </si>
  <si>
    <t>Yes?</t>
    <phoneticPr fontId="12" type="noConversion"/>
  </si>
  <si>
    <t>Yes?</t>
    <phoneticPr fontId="12" type="noConversion"/>
  </si>
  <si>
    <t>Yes?</t>
    <phoneticPr fontId="12" type="noConversion"/>
  </si>
  <si>
    <t>Slots available to ATLAS for group analysis</t>
  </si>
  <si>
    <t>ATLAS Available simulation and user analysis slots</t>
    <phoneticPr fontId="12" type="noConversion"/>
  </si>
  <si>
    <t>ATLAS available storage in production space</t>
    <phoneticPr fontId="12" type="noConversion"/>
  </si>
  <si>
    <t>LHCb job success rates in simulation</t>
    <phoneticPr fontId="12" type="noConversion"/>
  </si>
  <si>
    <t>ATLAS job success rates in simulation</t>
    <phoneticPr fontId="12" type="noConversion"/>
  </si>
  <si>
    <t>ATLAS job success rates in user analysis</t>
    <phoneticPr fontId="12" type="noConversion"/>
  </si>
  <si>
    <t>N. O'Neill</t>
    <phoneticPr fontId="7" type="noConversion"/>
  </si>
  <si>
    <t>Monitored monthly?</t>
    <phoneticPr fontId="12" type="noConversion"/>
  </si>
  <si>
    <t>Yes</t>
    <phoneticPr fontId="12" type="noConversion"/>
  </si>
  <si>
    <t>10 per year</t>
    <phoneticPr fontId="12" type="noConversion"/>
  </si>
  <si>
    <t>1 per year</t>
    <phoneticPr fontId="12" type="noConversion"/>
  </si>
  <si>
    <t>5 per year</t>
    <phoneticPr fontId="12" type="noConversion"/>
  </si>
  <si>
    <t>ATLAS group analysis</t>
    <phoneticPr fontId="12" type="noConversion"/>
  </si>
  <si>
    <t>CMS group analysis</t>
    <phoneticPr fontId="12" type="noConversion"/>
  </si>
  <si>
    <t>User analysis and production</t>
    <phoneticPr fontId="12" type="noConversion"/>
  </si>
  <si>
    <t>Site performance</t>
    <phoneticPr fontId="12" type="noConversion"/>
  </si>
  <si>
    <t>Tier-1 expt support</t>
    <phoneticPr fontId="12" type="noConversion"/>
  </si>
  <si>
    <t>Ganga and user support</t>
    <phoneticPr fontId="12" type="noConversion"/>
  </si>
  <si>
    <t>Target/date</t>
    <phoneticPr fontId="12" type="noConversion"/>
  </si>
  <si>
    <t>ATLAS SAM tests uptime T2s</t>
    <phoneticPr fontId="12" type="noConversion"/>
  </si>
  <si>
    <t>WP B: Tier-2s</t>
    <phoneticPr fontId="12" type="noConversion"/>
  </si>
  <si>
    <t>Manager: Steve Lloyd</t>
    <phoneticPr fontId="12" type="noConversion"/>
  </si>
  <si>
    <t>Manager: A. Sansum</t>
    <phoneticPr fontId="7" type="noConversion"/>
  </si>
  <si>
    <t>Manager: J. Coles</t>
    <phoneticPr fontId="7" type="noConversion"/>
  </si>
  <si>
    <t>Manager: D. Britton</t>
    <phoneticPr fontId="7" type="noConversion"/>
  </si>
  <si>
    <t>ATLAS Ganga: Close at least 4 Savannah Tickets (bug reports/feature requests) per quarter</t>
    <phoneticPr fontId="12" type="noConversion"/>
  </si>
  <si>
    <t>ATLAS Ganga: Dedicate one week per month to being a support shifter and answer &gt;90% of Ganga related queries</t>
    <phoneticPr fontId="12" type="noConversion"/>
  </si>
  <si>
    <t>LHCb Ganga: Classification of raised tickets for bugs</t>
    <phoneticPr fontId="12" type="noConversion"/>
  </si>
  <si>
    <t>LHCb Ganga: Unit testing of code within area of responsibility</t>
    <phoneticPr fontId="12" type="noConversion"/>
  </si>
  <si>
    <t>Task no.</t>
    <phoneticPr fontId="12" type="noConversion"/>
  </si>
  <si>
    <t>1 per year</t>
    <phoneticPr fontId="12" type="noConversion"/>
  </si>
  <si>
    <t>Target/ date</t>
    <phoneticPr fontId="12" type="noConversion"/>
  </si>
  <si>
    <t>4 per year</t>
    <phoneticPr fontId="12" type="noConversion"/>
  </si>
  <si>
    <t>1 per month</t>
    <phoneticPr fontId="12" type="noConversion"/>
  </si>
  <si>
    <t>Manager: Jeremy Coles</t>
    <phoneticPr fontId="12" type="noConversion"/>
  </si>
  <si>
    <t>Target/date</t>
    <phoneticPr fontId="12" type="noConversion"/>
  </si>
  <si>
    <t>Task no.</t>
    <phoneticPr fontId="12" type="noConversion"/>
  </si>
  <si>
    <t>Task</t>
    <phoneticPr fontId="12" type="noConversion"/>
  </si>
  <si>
    <t>Grid operations</t>
    <phoneticPr fontId="12" type="noConversion"/>
  </si>
  <si>
    <t>Data Group</t>
    <phoneticPr fontId="12" type="noConversion"/>
  </si>
  <si>
    <t>Security</t>
    <phoneticPr fontId="12" type="noConversion"/>
  </si>
  <si>
    <t>Number of news items on GridPP web site</t>
  </si>
  <si>
    <t>Number of GridPP press releases</t>
  </si>
  <si>
    <t>Number of press articles about GridPP</t>
  </si>
  <si>
    <t>Southgrid % of promised (by that time) disk available to GridPP</t>
    <phoneticPr fontId="12" type="noConversion"/>
  </si>
  <si>
    <t>Southgrid % of promised (by that time) CPU available</t>
    <phoneticPr fontId="12" type="noConversion"/>
  </si>
  <si>
    <t>Londongrid % of promised (by that time) CPU available</t>
    <phoneticPr fontId="12" type="noConversion"/>
  </si>
  <si>
    <t>Fraction of HEPSPEC used</t>
    <phoneticPr fontId="12" type="noConversion"/>
  </si>
  <si>
    <t>GridPP HEPSPEC Available</t>
    <phoneticPr fontId="12" type="noConversion"/>
  </si>
  <si>
    <t>GridPP site response to tickets</t>
    <phoneticPr fontId="12" type="noConversion"/>
  </si>
  <si>
    <t>WP E: Management</t>
    <phoneticPr fontId="12" type="noConversion"/>
  </si>
  <si>
    <t>Manager: Dave Britton</t>
    <phoneticPr fontId="12" type="noConversion"/>
  </si>
  <si>
    <t>3 / year</t>
    <phoneticPr fontId="12" type="noConversion"/>
  </si>
  <si>
    <t>40 per year</t>
    <phoneticPr fontId="12" type="noConversion"/>
  </si>
  <si>
    <t>1 per year</t>
    <phoneticPr fontId="12" type="noConversion"/>
  </si>
  <si>
    <t>20 per year</t>
    <phoneticPr fontId="12" type="noConversion"/>
  </si>
  <si>
    <t>2 per year</t>
    <phoneticPr fontId="12" type="noConversion"/>
  </si>
  <si>
    <t>GridPP4 Goal</t>
    <phoneticPr fontId="7" type="noConversion"/>
  </si>
  <si>
    <t>To provide UK computing in the LHC era</t>
    <phoneticPr fontId="7" type="noConversion"/>
  </si>
  <si>
    <t xml:space="preserve"> </t>
  </si>
  <si>
    <t>Planning</t>
  </si>
  <si>
    <t>Execution</t>
  </si>
  <si>
    <t>WP C: Operations and support</t>
    <phoneticPr fontId="12" type="noConversion"/>
  </si>
  <si>
    <t>Task</t>
    <phoneticPr fontId="12" type="noConversion"/>
  </si>
  <si>
    <t>ATLAS available storage in user space</t>
    <phoneticPr fontId="12" type="noConversion"/>
  </si>
  <si>
    <t>Scotgrid % of promised (by that time) disk available to GridPP</t>
    <phoneticPr fontId="12" type="noConversion"/>
  </si>
  <si>
    <t>Scotgrid % of promised (by that time) CPU available</t>
    <phoneticPr fontId="12" type="noConversion"/>
  </si>
  <si>
    <t>Metric</t>
    <phoneticPr fontId="12" type="noConversion"/>
  </si>
  <si>
    <t>Milestone</t>
    <phoneticPr fontId="12" type="noConversion"/>
  </si>
  <si>
    <t>Description</t>
    <phoneticPr fontId="12" type="noConversion"/>
  </si>
  <si>
    <t>ATLAS</t>
    <phoneticPr fontId="12" type="noConversion"/>
  </si>
  <si>
    <t>ATLAS</t>
    <phoneticPr fontId="12" type="noConversion"/>
  </si>
  <si>
    <t>ATLAS</t>
    <phoneticPr fontId="12" type="noConversion"/>
  </si>
  <si>
    <t>ATLAS</t>
    <phoneticPr fontId="12" type="noConversion"/>
  </si>
  <si>
    <t>ATLAS</t>
    <phoneticPr fontId="12" type="noConversion"/>
  </si>
  <si>
    <t>100% of quarterly reports received by Project Manager within 2 months of quarter end.</t>
  </si>
  <si>
    <t>ProjectMap is updated within 3 months of end of each quarter</t>
  </si>
  <si>
    <t>Weekly video/phone PMB meetings</t>
  </si>
  <si>
    <t>Face to face PMB meetings</t>
  </si>
  <si>
    <t>CB meetings</t>
  </si>
  <si>
    <t>Collaboration meetings</t>
  </si>
  <si>
    <t>Number of events GridPP attends with stand/posters</t>
  </si>
  <si>
    <t>Number of GridPP talks published on website</t>
  </si>
  <si>
    <t>Number of GridPP publications</t>
  </si>
  <si>
    <t>Fraction of UK sites in Production</t>
  </si>
  <si>
    <t>Number of supported VOs</t>
  </si>
  <si>
    <t>GridPP disk storage available</t>
  </si>
  <si>
    <t>Job success rates</t>
  </si>
  <si>
    <t>ATLAS integrated T1 metric</t>
    <phoneticPr fontId="12" type="noConversion"/>
  </si>
  <si>
    <t>CMS integrated T1 metric</t>
    <phoneticPr fontId="12" type="noConversion"/>
  </si>
  <si>
    <t>CMS Castor metric</t>
    <phoneticPr fontId="12" type="noConversion"/>
  </si>
  <si>
    <t>Northgrid % of promised (by that time) disk available to GridPP</t>
    <phoneticPr fontId="12" type="noConversion"/>
  </si>
  <si>
    <t>Northgrid % of promised (by that time) CPU available</t>
    <phoneticPr fontId="12" type="noConversion"/>
  </si>
  <si>
    <t>Provide an appropriate level of resources to CMS</t>
  </si>
  <si>
    <t>Number of new user groups using the T1/UK Grid</t>
  </si>
  <si>
    <t>Number of issues dealt with by user support posts</t>
  </si>
  <si>
    <t>Quarterly reporting system agreed for Tier-1</t>
  </si>
  <si>
    <t>Quarterly reporting system agreed for other areas</t>
  </si>
  <si>
    <t>Number of Tier 2 security incidents in the last quarter</t>
  </si>
  <si>
    <t>WP A: Tier-1</t>
    <phoneticPr fontId="12" type="noConversion"/>
  </si>
  <si>
    <t>Manager: Andrew Sansum</t>
    <phoneticPr fontId="12" type="noConversion"/>
  </si>
  <si>
    <t>Delivery to experiments</t>
    <phoneticPr fontId="12" type="noConversion"/>
  </si>
  <si>
    <t>Manager: Dave Britton</t>
    <phoneticPr fontId="12" type="noConversion"/>
  </si>
  <si>
    <t>Experiment</t>
    <phoneticPr fontId="12" type="noConversion"/>
  </si>
  <si>
    <t>Metric</t>
    <phoneticPr fontId="12" type="noConversion"/>
  </si>
  <si>
    <t>Milestone</t>
    <phoneticPr fontId="12" type="noConversion"/>
  </si>
  <si>
    <t>Description</t>
    <phoneticPr fontId="12" type="noConversion"/>
  </si>
  <si>
    <t>ATLAS</t>
    <phoneticPr fontId="12" type="noConversion"/>
  </si>
  <si>
    <t>CMS</t>
    <phoneticPr fontId="12" type="noConversion"/>
  </si>
  <si>
    <t>LHCb</t>
    <phoneticPr fontId="12" type="noConversion"/>
  </si>
  <si>
    <t>LHCb</t>
    <phoneticPr fontId="12" type="noConversion"/>
  </si>
  <si>
    <t>LHCb</t>
    <phoneticPr fontId="12" type="noConversion"/>
  </si>
  <si>
    <t>LHCb</t>
    <phoneticPr fontId="12" type="noConversion"/>
  </si>
  <si>
    <t>LHCb</t>
    <phoneticPr fontId="12" type="noConversion"/>
  </si>
  <si>
    <t>Report to PMB on delivery during year</t>
    <phoneticPr fontId="12" type="noConversion"/>
  </si>
  <si>
    <t>CMS</t>
    <phoneticPr fontId="12" type="noConversion"/>
  </si>
  <si>
    <t>CMS</t>
    <phoneticPr fontId="12" type="noConversion"/>
  </si>
  <si>
    <t>Report to PMB on delivery during year</t>
    <phoneticPr fontId="12" type="noConversion"/>
  </si>
  <si>
    <t>Other expts</t>
    <phoneticPr fontId="12" type="noConversion"/>
  </si>
  <si>
    <t>Other expts</t>
    <phoneticPr fontId="12" type="noConversion"/>
  </si>
  <si>
    <t>UK contribution to LHC experiments</t>
  </si>
  <si>
    <t>Number of non-GridPP funded Groups who use GridPP hardware</t>
  </si>
  <si>
    <t>Data Loss at Tier-1</t>
  </si>
  <si>
    <t>Outreach</t>
  </si>
  <si>
    <t>WPA</t>
  </si>
  <si>
    <t>WPC/D</t>
  </si>
  <si>
    <t>WPE/F</t>
  </si>
  <si>
    <t>Management and Impact</t>
  </si>
  <si>
    <t>Manager: A.Sansum</t>
  </si>
  <si>
    <t>Production and grid</t>
  </si>
  <si>
    <t>Storage system</t>
  </si>
  <si>
    <t>Fabric and</t>
  </si>
  <si>
    <t>machine room</t>
  </si>
  <si>
    <t>procurement</t>
  </si>
  <si>
    <t>Hardware</t>
  </si>
  <si>
    <t>G.Smith</t>
  </si>
  <si>
    <t>M. Viljeon</t>
  </si>
  <si>
    <t>Experiments</t>
  </si>
  <si>
    <t>ATLAS</t>
  </si>
  <si>
    <t>Tier-1</t>
  </si>
  <si>
    <t>CMS</t>
  </si>
  <si>
    <t>LHCb</t>
  </si>
  <si>
    <t>Other expts Tier-1</t>
  </si>
  <si>
    <t>Other expts Tier-2</t>
  </si>
  <si>
    <t>D. Corney</t>
  </si>
  <si>
    <t>M. Bly</t>
  </si>
  <si>
    <t>R.Jones</t>
  </si>
  <si>
    <t>D, Colling</t>
  </si>
  <si>
    <t>Tier-2</t>
  </si>
  <si>
    <t>Manager: S. Lloyd</t>
  </si>
  <si>
    <t>D.Colling</t>
  </si>
  <si>
    <t>J.Coles</t>
  </si>
  <si>
    <t>Other Expts</t>
  </si>
  <si>
    <t>WPB/C</t>
  </si>
  <si>
    <t>Operational Performance</t>
  </si>
  <si>
    <t>Grid Deployment and</t>
  </si>
  <si>
    <t>Grid and expt support</t>
  </si>
  <si>
    <t>Data Group</t>
  </si>
  <si>
    <t>T.Doyle</t>
  </si>
  <si>
    <t>Security</t>
  </si>
  <si>
    <t>D. Kelsey</t>
  </si>
  <si>
    <t>NGI</t>
  </si>
  <si>
    <t>J. Gordon</t>
  </si>
  <si>
    <t>Experiment Support</t>
  </si>
  <si>
    <t>Experiments and Ops</t>
  </si>
  <si>
    <t>Tier- 1</t>
  </si>
  <si>
    <t>Operations</t>
  </si>
  <si>
    <t xml:space="preserve">Tier-1 </t>
  </si>
  <si>
    <t>Task A1</t>
  </si>
  <si>
    <t>Task A2</t>
  </si>
  <si>
    <t>Task A3</t>
  </si>
  <si>
    <t>Task A4</t>
  </si>
  <si>
    <t>Task A5</t>
  </si>
  <si>
    <t>Task A6</t>
  </si>
  <si>
    <t>Task A7</t>
  </si>
  <si>
    <t>Task A8</t>
  </si>
  <si>
    <t>Task B1</t>
  </si>
  <si>
    <t>Task B2</t>
  </si>
  <si>
    <t>Task B3</t>
  </si>
  <si>
    <t>Task B4</t>
  </si>
  <si>
    <t>Task C1</t>
  </si>
  <si>
    <t>Task C2</t>
  </si>
  <si>
    <t>Task C3</t>
  </si>
  <si>
    <t>Task C4</t>
  </si>
  <si>
    <t>Task D1</t>
  </si>
  <si>
    <t>Task E1</t>
  </si>
  <si>
    <t>Task E2</t>
  </si>
  <si>
    <t>Task F1</t>
  </si>
  <si>
    <t>F1</t>
  </si>
  <si>
    <t>E1</t>
  </si>
  <si>
    <t>E2</t>
  </si>
  <si>
    <t>A1</t>
  </si>
  <si>
    <t>A2</t>
  </si>
  <si>
    <t>A3</t>
  </si>
  <si>
    <t>A4</t>
  </si>
  <si>
    <t>A5</t>
  </si>
  <si>
    <t>A6</t>
  </si>
  <si>
    <t>A7</t>
  </si>
  <si>
    <t>A8</t>
  </si>
  <si>
    <t>B1</t>
  </si>
  <si>
    <t>B2</t>
  </si>
  <si>
    <t>B3</t>
  </si>
  <si>
    <t>B4</t>
  </si>
  <si>
    <t>C1</t>
  </si>
  <si>
    <t>D1</t>
  </si>
  <si>
    <t>C2</t>
  </si>
  <si>
    <t>C3</t>
  </si>
  <si>
    <t>C4</t>
  </si>
  <si>
    <t>ATLAS T2</t>
  </si>
  <si>
    <t>ATLAS T1</t>
  </si>
  <si>
    <t>CMS T1</t>
  </si>
  <si>
    <t>CMS T2</t>
  </si>
  <si>
    <t>Fabric</t>
  </si>
  <si>
    <t>LHCb T1</t>
  </si>
  <si>
    <t>LHCb T2</t>
  </si>
  <si>
    <t>Hardware Procurement</t>
  </si>
  <si>
    <t>Other expts T1</t>
  </si>
  <si>
    <t>Other expts T2</t>
  </si>
  <si>
    <t>Deployment and Performance</t>
  </si>
  <si>
    <t>Scotgrid CPU utilisation (wall clock time)</t>
  </si>
  <si>
    <t>Target/Date</t>
  </si>
  <si>
    <t>Scotgrid CPU utilisation (CPU time)</t>
  </si>
  <si>
    <t>Southgrid CPU utilisation (wall clock time)</t>
  </si>
  <si>
    <t>Southgrid CPU utilisation (CPU time)</t>
  </si>
  <si>
    <t>Londongrid CPU utilisation (wall clock time)</t>
  </si>
  <si>
    <t>Londongrid CPU utilisation (CPU time)</t>
  </si>
  <si>
    <t>Northgrid CPU utilisation (wall clock time)</t>
  </si>
  <si>
    <t>Northgrid CPU utilisation (CPU time)</t>
  </si>
  <si>
    <t>Percentage of GRIDPP4 Staff in Post 93 %</t>
  </si>
  <si>
    <t>Owner</t>
  </si>
  <si>
    <t>Pete Gronbech</t>
  </si>
  <si>
    <t>Dave Britton</t>
  </si>
  <si>
    <t>Hardware allocation made by T1 resource board for next period</t>
  </si>
  <si>
    <t>Glenn Patrick</t>
  </si>
  <si>
    <t>Andrew Sansum</t>
  </si>
  <si>
    <t>John Gordon</t>
  </si>
  <si>
    <t>Mark Slater</t>
  </si>
  <si>
    <t>Jens Jensen</t>
  </si>
  <si>
    <t>Roger Jones</t>
  </si>
  <si>
    <t>D.P.Kelsey</t>
  </si>
  <si>
    <t>Security recommendations for the future.</t>
  </si>
  <si>
    <t>Number of sites responding poorly to a security incident in last quarter</t>
  </si>
  <si>
    <t>Security Service Challenge</t>
  </si>
  <si>
    <t>Raja Nandakumar</t>
  </si>
  <si>
    <t>Dave Colling</t>
  </si>
  <si>
    <t xml:space="preserve">Date </t>
  </si>
  <si>
    <t>Metric OK</t>
  </si>
  <si>
    <t>Metric close to target</t>
  </si>
  <si>
    <t>Metric not OK</t>
  </si>
  <si>
    <t>Not able to be measured</t>
  </si>
  <si>
    <t>Milestone achieved</t>
  </si>
  <si>
    <t>Milestone overdue</t>
  </si>
  <si>
    <t>Milestone not due / metric n/a</t>
  </si>
  <si>
    <t>Suspended</t>
  </si>
  <si>
    <t>Awaiting input</t>
  </si>
  <si>
    <t>Total</t>
  </si>
  <si>
    <t>David Colling</t>
  </si>
  <si>
    <t>Jeremy Coles</t>
  </si>
  <si>
    <t>Gareth Smith</t>
  </si>
  <si>
    <t>% met of RB allocation for CPU 100 %</t>
  </si>
  <si>
    <t>% met of RB Allocation for Tape   100 %</t>
  </si>
  <si>
    <t>% met of RB Allocation for Disk  100 %</t>
  </si>
  <si>
    <t># Storage node failures leading to filesystem loss or damage</t>
  </si>
  <si>
    <t>CASTOR SAM tests: ATLAS VO</t>
  </si>
  <si>
    <t>CASTOR SAM tests: LHCb VO</t>
  </si>
  <si>
    <t>CASTOR SAM tests: CMS VO</t>
  </si>
  <si>
    <t>CASTOR SAM tests: ALICE VO</t>
  </si>
  <si>
    <t xml:space="preserve"> Reliability of tape robot 99 %</t>
  </si>
  <si>
    <t>Job Efficiency (CPU/Wall) 70 %</t>
  </si>
  <si>
    <t>Farm Occupancy 70 %</t>
  </si>
  <si>
    <t>Produce the purchasing plan</t>
  </si>
  <si>
    <t xml:space="preserve">Internal strategic and technology review </t>
  </si>
  <si>
    <t>Number of incidents not resolved within 1wk after being reported on list</t>
  </si>
  <si>
    <t>Number of blog posts</t>
  </si>
  <si>
    <t>Number of VO requested changes not implemented in a timely fashion across whole infrastructure (1wk for small changes, 3wks for medium size, 6wks for large.) - any GridPP VO</t>
  </si>
  <si>
    <t>Number of experiments whose data transfer rates from/to RAL to/from T2s do not meet their (realistic) requirements</t>
  </si>
  <si>
    <t>FTS data transfer success rate</t>
  </si>
  <si>
    <t>Conference paper (CHEP, AHM, or similar (or better)) produced each year describing GridPP developments and innovations in data management and storage area</t>
  </si>
  <si>
    <t>Engage with storage and data management experts within WLCG/EGI/EMI/NGS or similar, or industry, to reinforce GridPP's recognised competence in this area (talks given, meetings, virtual meetings)</t>
  </si>
  <si>
    <t>4/Y</t>
  </si>
  <si>
    <t>4/Q</t>
  </si>
  <si>
    <t>GridPP staff PM delivered as required</t>
  </si>
  <si>
    <t>GOCDB Availability</t>
  </si>
  <si>
    <t>APEL Availability</t>
  </si>
  <si>
    <t>T0-RAL T1 transfer rate</t>
  </si>
  <si>
    <t>T0-RAL T1 transfer quality</t>
  </si>
  <si>
    <t>T1-T1 (where Ral is one of T1) transfer rate</t>
  </si>
  <si>
    <t>T1-T1 (where Ral is one of T1) transfer quality</t>
  </si>
  <si>
    <t>Timely and efficient availability and use of resources at RAL T1</t>
  </si>
  <si>
    <t>Tape migration rate</t>
  </si>
  <si>
    <t>250MB/s</t>
  </si>
  <si>
    <t>Site availability at the Tier-1</t>
  </si>
  <si>
    <t>Site readiness at the Tier-1</t>
  </si>
  <si>
    <t>LHCB</t>
  </si>
  <si>
    <t>LHCb Fraction of  simulation jobs in the UK</t>
  </si>
  <si>
    <t>LHCb No. of sites below WLCG SAM tests uptime target</t>
  </si>
  <si>
    <t>LHCb T2 data transfer upload rate</t>
  </si>
  <si>
    <t>10-15MB/s?</t>
  </si>
  <si>
    <t>&lt;2</t>
  </si>
  <si>
    <t>&gt;18% (WLCG MoU)</t>
  </si>
  <si>
    <t>CMS vice J. Jackson post</t>
  </si>
  <si>
    <t>LHCb reporting to Quarterly resource meeting</t>
  </si>
  <si>
    <t>LHCb reporting to monthly T1 expt liaison Meeting</t>
  </si>
  <si>
    <t>Ulrik Egede</t>
  </si>
  <si>
    <t>Fraction of CPU used by other expts</t>
  </si>
  <si>
    <t>No of non LHC Vos (including ALICE) active at T2s</t>
  </si>
  <si>
    <t>Processing: Fraction of jobs executed at UK T1</t>
  </si>
  <si>
    <t># Sites marked Amber by EGI</t>
  </si>
  <si>
    <t># Sites marked Red by EGI</t>
  </si>
  <si>
    <t>Bristol - Transfer rates to the UK Tier 2</t>
  </si>
  <si>
    <t>Bristol - Site availability at the Tier-2</t>
  </si>
  <si>
    <t>Bristol - Site readiness at the Tier-2</t>
  </si>
  <si>
    <t>Bristol - Unique data loss at Tier-2s</t>
  </si>
  <si>
    <t>Bristol - Failed analysis jobs</t>
  </si>
  <si>
    <t xml:space="preserve">Bristol - Failed production jobs </t>
  </si>
  <si>
    <t>Bristol - Provide an appropriate level of resource to CMS</t>
  </si>
  <si>
    <t>Brunel - Transfer rates to the UK Tier 2</t>
  </si>
  <si>
    <t>Brunel - Site availability at the Tier-2</t>
  </si>
  <si>
    <t>Brunel - Site readiness at the Tier-2</t>
  </si>
  <si>
    <t>Brunel - Unique data loss at Tier-2s</t>
  </si>
  <si>
    <t>Brunel - Failed analysis jobs</t>
  </si>
  <si>
    <t>Brunel - Provide an appropriate level of resource to CMS</t>
  </si>
  <si>
    <t xml:space="preserve">Brunel - Failed production jobs </t>
  </si>
  <si>
    <t>Imperial - Transfer rates to the UK Tier 2</t>
  </si>
  <si>
    <t>Imperial - Site availability at the Tier-2</t>
  </si>
  <si>
    <t>Imperial - Site readiness at the Tier-2</t>
  </si>
  <si>
    <t>Imperial - Unique data loss at Tier-2s</t>
  </si>
  <si>
    <t>Imperial - Failed analysis jobs</t>
  </si>
  <si>
    <t xml:space="preserve">Imperial - Failed production jobs </t>
  </si>
  <si>
    <t>Imperial - Provide an appropriate level of resource to CMS</t>
  </si>
  <si>
    <t>RAL PP - Transfer rates to the UK Tier 2</t>
  </si>
  <si>
    <t>RAL PP - Site availability at the Tier-2</t>
  </si>
  <si>
    <t>RAL PP - Site readiness at the Tier-2</t>
  </si>
  <si>
    <t>RAL PP - Unique data loss at Tier-2s</t>
  </si>
  <si>
    <t>RAL PP - Failed analysis jobs</t>
  </si>
  <si>
    <t xml:space="preserve">RAL PP - Failed production jobs </t>
  </si>
  <si>
    <t>RAL PP - Provide an appropriate level of resource to CMS</t>
  </si>
  <si>
    <t>Data acceptance - via the Steve Lloyd page folded with the available storage (Peter Love page)</t>
  </si>
  <si>
    <t>Date Complete</t>
  </si>
  <si>
    <t>Comment</t>
  </si>
  <si>
    <t>T1 resource meeting held</t>
  </si>
  <si>
    <t>On track</t>
  </si>
  <si>
    <t>Year 1 review of service to experiments</t>
  </si>
  <si>
    <t>UK T1 SE Reliability</t>
  </si>
  <si>
    <t xml:space="preserve">T1&gt;70%
</t>
  </si>
  <si>
    <t>#lost files/Q=0
#diskservers down over 8 hours &lt; 3</t>
  </si>
  <si>
    <t>Milestone underway</t>
  </si>
  <si>
    <t>Comments</t>
  </si>
  <si>
    <t>OK</t>
  </si>
  <si>
    <t>Requested share dynamic</t>
  </si>
  <si>
    <t>Requested Share dynamic</t>
  </si>
  <si>
    <t>RRB vs Space token</t>
  </si>
  <si>
    <t>These are run through production - drop the separate metric. SUSPENDED post PMB 13/9/11</t>
  </si>
  <si>
    <t>&lt;6</t>
  </si>
  <si>
    <t>UK T1 CPU efficiency for "other" experiments. (non-alice)</t>
  </si>
  <si>
    <t>Fraction of CPU time used by other experiments at UK T1.(non Alice)</t>
  </si>
  <si>
    <t>Fraction of CPU time used by Alice at UK T1.</t>
  </si>
  <si>
    <t>UK T1 CPU efficiency for Alice.</t>
  </si>
  <si>
    <t>&gt;5%</t>
  </si>
  <si>
    <t>1 down Amber; &gt;1 red</t>
  </si>
  <si>
    <t>WLCG Availability Rank for CMS</t>
  </si>
  <si>
    <t>WLCG Availability Rank for ATLAS</t>
  </si>
  <si>
    <t>WLCG Availability Rank for Alice</t>
  </si>
  <si>
    <t>WLCG Availability Rank for LHCB</t>
  </si>
  <si>
    <t>Report to PMB on delivery during year</t>
  </si>
  <si>
    <t>3 per month</t>
  </si>
  <si>
    <t>Number of GridPP sites in certified status. Require 100%</t>
  </si>
  <si>
    <t>Sum of unique VOs supported across GridPP sites - target 4 LHC + 5 other</t>
  </si>
  <si>
    <t>HEPSPEC06 used/ HEPSPEC06 available - 80%</t>
    <phoneticPr fontId="3" type="noConversion"/>
  </si>
  <si>
    <t>Total GridPP HEPSPEC06 nominally available at the end of the last quarter. Target WLCG pledge</t>
    <phoneticPr fontId="3" type="noConversion"/>
  </si>
  <si>
    <t>Total TB of disk storage nominally available from GridPP at the end of the last quarter. Target WLCG pledge</t>
  </si>
  <si>
    <t>Percentage of jobs run by LHC V0s processed in UK in last quarter. Target is as pledged shares (11%?)</t>
  </si>
  <si>
    <t>Number of flagged tickets &lt;3</t>
  </si>
  <si>
    <t>Not OK</t>
  </si>
  <si>
    <t>One at each GridPP collaboration meeting (ie 2/ year) + T1 review</t>
  </si>
  <si>
    <t>&gt;100</t>
  </si>
  <si>
    <t>Monitoring of Bristol as a T2 suspended</t>
  </si>
  <si>
    <t xml:space="preserve">Report to PMB on delivery during year </t>
  </si>
  <si>
    <t xml:space="preserve">Comment </t>
  </si>
  <si>
    <t>P. Clarke</t>
  </si>
  <si>
    <t>P.Gronbech</t>
  </si>
  <si>
    <t>meeting 18/9/13</t>
  </si>
  <si>
    <t>.47 at T1 and ~.44 at T2 &amp; other</t>
  </si>
  <si>
    <t>&gt;1</t>
  </si>
  <si>
    <t>In EGI PY5 (May-Dec 14) these NGI reports are no longer required</t>
  </si>
  <si>
    <t>Only red (&lt;80% avail) and Green possible now, no amber</t>
  </si>
  <si>
    <t>&gt;99</t>
  </si>
  <si>
    <t>Exceeded target.</t>
  </si>
  <si>
    <t>LHCb User analysis and production</t>
  </si>
  <si>
    <t>Tom Whyntie</t>
  </si>
  <si>
    <t>GridPP4+ Goal</t>
  </si>
  <si>
    <t>Capacity procurements started</t>
  </si>
  <si>
    <t>Capacity order placed</t>
  </si>
  <si>
    <t>Tier-1 WLCG MoU commitments met</t>
  </si>
  <si>
    <t>Full report by Janusz in main report.</t>
  </si>
  <si>
    <t>Financial plan for GridPP4+ established</t>
  </si>
  <si>
    <t>Draft ProjectMap for GridPP4+. GridPP4+ ProjectMap exists with &gt;80% of areas defined</t>
  </si>
  <si>
    <t>Final project map for GridPP4+. More than &gt;95% of areas defined</t>
  </si>
  <si>
    <t>Allocations calculated for Tier-2 hardware grants</t>
  </si>
  <si>
    <t>Post-GridPP4+ planning initiated</t>
  </si>
  <si>
    <t xml:space="preserve"> T2 staff grants issued for GridPP5</t>
  </si>
  <si>
    <t>Total in last year 2</t>
  </si>
  <si>
    <t>One per month</t>
  </si>
  <si>
    <t>Total for last year 3</t>
  </si>
  <si>
    <t>Duncan Rand</t>
  </si>
  <si>
    <t>The previous SSC was delayed until March 2013 so the UK security team decided it did not make sense to run another so soon after this. We plan to run a banning user challenge once the UK sites have properly configured Argus. Ian Neilson and Ewan Macmahon will run a full test in Q4.</t>
  </si>
  <si>
    <t>Ian Neilson</t>
  </si>
  <si>
    <t>No measurement for FTS3.</t>
  </si>
  <si>
    <t>LHCb load (stripping campaign) in January affected LHCb SRMs causing tests to timeout.</t>
  </si>
  <si>
    <t>See comment for A2.11</t>
  </si>
  <si>
    <t>Milestone for Q312: DPM planing document. Which is done, but needs post-GridPP29 update before going further.</t>
  </si>
  <si>
    <t>Need to circulate the post-GridPP29 updated version (=final)</t>
  </si>
  <si>
    <t>17 Tickets closed</t>
  </si>
  <si>
    <t>Move to Jenkins for continuous testing is in progress.</t>
  </si>
  <si>
    <t>The restart of the DAST shifts with Run II has improved the follow-up on user issues and reporting them as bugs where appropiate</t>
  </si>
  <si>
    <t>Spent significant time cleaning out old  JIRA tickets</t>
  </si>
  <si>
    <t>UK Green overall. Individually, UCL failing consistently but &gt;80% Sept (A 33%, 72%, pass)</t>
  </si>
  <si>
    <t>Great ATLAS space token Arkleseizure</t>
  </si>
  <si>
    <t>Syncat v2 testing completed</t>
  </si>
  <si>
    <t>Syncat v2 rolled out to all sites supporting VOs that require it</t>
  </si>
  <si>
    <t>Present GridPP work at JISC E2E workshop</t>
  </si>
  <si>
    <t>(Re)present GridPP at DPM workshop</t>
  </si>
  <si>
    <t>DiRAC data transfer document published to other DiRAC sites</t>
  </si>
  <si>
    <t>Brian Davies</t>
  </si>
  <si>
    <t>Sam Skipsey</t>
  </si>
  <si>
    <t>Completed for some sites. Still need Lancs, QMUL, RALPP, RALT1, OX</t>
  </si>
  <si>
    <t>See http://storage.esc.rl.ac.uk/weekly/20150701-minutes.txt for bkg info (item 2)</t>
  </si>
  <si>
    <t>Assumes no serious problems found in testing!</t>
  </si>
  <si>
    <t>https://www.jisc.ac.uk/events/janet-end-to-end-performance-initiative-workshop-19-oct-2015</t>
  </si>
  <si>
    <t>lcg-infosites reporting correct (updated) space tokens for ATLAS</t>
  </si>
  <si>
    <t>http://storage.esc.rl.ac.uk/weekly/20151104-minutes.txt</t>
  </si>
  <si>
    <t>no incident reported</t>
  </si>
  <si>
    <t>Should report how security will be taken forward in GridPP5, EGI and WLCG. This will be delayed given the extensions to GridPP and EGI-InSPIRE until Q4 2015 after the results of the GridPP5 bid are known.</t>
  </si>
  <si>
    <t>Completed</t>
  </si>
  <si>
    <t>Q415</t>
  </si>
  <si>
    <t>ATLAS space token cleanup slowed a bit by introduction of new space tokens (at QMUL) but at ATLAS's request.</t>
  </si>
  <si>
    <t>DiRAC transfer slow due to transferring files individually; needs reimplementing.</t>
  </si>
  <si>
    <t>T1-&gt;T2s 93%, 146 MB/s
T2s-&gt;T1 87% 222 MB/s
(ATLAS+CMS+LHCb only)</t>
  </si>
  <si>
    <t>no additional papers.
Brian presented work at the E2E workshop. GridPP representation at the "UkT0" workshop.
Jens' presentation at EGI community forum included GridPP stuff (data transfer)</t>
  </si>
  <si>
    <t xml:space="preserve">DPM user group meeting http://indico.cern.ch/event/319828/
</t>
  </si>
  <si>
    <t>Jens 1, Sam 1, Brian 2 (we need more people to blog rather than more posts from the Usual Suspects!)</t>
  </si>
  <si>
    <t>Needs revision due to more scalable methods being adopted by Durham (mid Jan '16)</t>
  </si>
  <si>
    <t>Completed in Jan 2016</t>
  </si>
  <si>
    <t>Completed Dec 2015</t>
  </si>
  <si>
    <t>GridPP5 proposal submitted 10/3/15</t>
  </si>
  <si>
    <t>Total over the last year 41</t>
  </si>
  <si>
    <t>Total over last year 12</t>
  </si>
  <si>
    <t>Low this quarter, total of 8/12 for the year</t>
  </si>
  <si>
    <t>Total over last year 5</t>
  </si>
  <si>
    <t>Total for over last year 3</t>
  </si>
  <si>
    <t>Q4 availabilities affected by problem with glexec tests over a weekend following updating the final batch of worker nodes with a new configuration.</t>
  </si>
  <si>
    <t>During much of December jobs were being restarted by condor due to problems. However, accounting scripts currently use CPU time from only the final job run but wall clock time from all job runs.</t>
  </si>
  <si>
    <t>Anticpate during first half of 2016</t>
  </si>
  <si>
    <t>Will need to take place now GridPP5 resolved. May depend on new Tier1 manager.</t>
  </si>
  <si>
    <t>Taking this as the purchasing plan for spendind within the 2016/17 FY.</t>
  </si>
  <si>
    <t>PG - This has started</t>
  </si>
  <si>
    <t>Late. (Although not done during the quarter of this report tenders were issued for replies by 18th Dec 2015.)</t>
  </si>
  <si>
    <t xml:space="preserve">  </t>
  </si>
  <si>
    <t>Large drop in CPU efficiency for other experiments. Closer inspection indicates drops in biomed, ilc, na62 and t2k CPU efficiencies. Still exceeded target.</t>
  </si>
  <si>
    <r>
      <t xml:space="preserve">Added EUCLID. So list now includes: DEAP3600, DiRAC, EUCLID, GalDyn, LIGO, LOFAR, LSST, LZ, , PraVDA, SNO+, SuperNemo, GalDyn, UKQCD although not all are running jobs yet. </t>
    </r>
    <r>
      <rPr>
        <sz val="10"/>
        <color rgb="FF0000FF"/>
        <rFont val="Arial"/>
        <family val="2"/>
      </rPr>
      <t>https://www.gridpp.ac.uk/wiki/GridPP_VO_Incubator</t>
    </r>
  </si>
  <si>
    <t>Drop maintained, still above target however.</t>
  </si>
  <si>
    <t>alice, biomed, comet, geant4, gridpp, ilc, lsst, lz, mice, na62, pheno, snoplus, northgrid</t>
  </si>
  <si>
    <t>alice, biomed, ilc, pheno, lz the largest Vos</t>
  </si>
  <si>
    <t>5  1</t>
  </si>
  <si>
    <t>One disk server failed twice, resulting in the loss of 5 files</t>
  </si>
  <si>
    <t>New achievable max staff count reduced to 18.5 during GridPP4+ (owing to overheads changes). As staff count needs to fall to 17.5 in April it is not feasible to hit current target.</t>
  </si>
  <si>
    <t>1--%</t>
  </si>
  <si>
    <t>70% based on wall clock.</t>
  </si>
  <si>
    <t>Now using dev portal: http://accounting-devel.egi.eu/egi.php</t>
  </si>
  <si>
    <t>Q-1 figures in latest report and what I added to the last ops report do not correlate! Need to check further.</t>
  </si>
  <si>
    <t>Interesting that this drops vs wall clock time efficiency. Multi-core jobs presumably?</t>
  </si>
  <si>
    <t>Missing explanation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</si>
</sst>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0%"/>
    <numFmt numFmtId="166" formatCode="[$-F800]dddd\,\ mmmm\ dd\,\ yyyy"/>
    <numFmt numFmtId="167" formatCode="0.0"/>
  </numFmts>
  <fonts count="44">
    <font>
      <sz val="10"/>
      <name val="Arial"/>
    </font>
    <font>
      <sz val="10"/>
      <name val="Arial"/>
      <family val="2"/>
    </font>
    <font>
      <sz val="10"/>
      <color indexed="62"/>
      <name val="Arial"/>
      <family val="2"/>
    </font>
    <font>
      <b/>
      <sz val="10"/>
      <color indexed="62"/>
      <name val="Arial"/>
      <family val="2"/>
    </font>
    <font>
      <sz val="8"/>
      <color indexed="62"/>
      <name val="Wingdings 3"/>
      <family val="1"/>
    </font>
    <font>
      <b/>
      <sz val="8"/>
      <name val="Arial"/>
      <family val="2"/>
    </font>
    <font>
      <b/>
      <sz val="8"/>
      <color indexed="62"/>
      <name val="Arial"/>
      <family val="2"/>
    </font>
    <font>
      <sz val="8"/>
      <name val="Arial"/>
      <family val="2"/>
    </font>
    <font>
      <b/>
      <sz val="10"/>
      <color indexed="9"/>
      <name val="Arial"/>
      <family val="2"/>
    </font>
    <font>
      <b/>
      <sz val="12"/>
      <color indexed="9"/>
      <name val="Arial"/>
      <family val="2"/>
    </font>
    <font>
      <sz val="11"/>
      <name val="Arial"/>
      <family val="2"/>
    </font>
    <font>
      <b/>
      <sz val="11"/>
      <color indexed="62"/>
      <name val="Arial"/>
      <family val="2"/>
    </font>
    <font>
      <sz val="8"/>
      <name val="Verdana"/>
      <family val="2"/>
    </font>
    <font>
      <b/>
      <sz val="10"/>
      <name val="Arial"/>
      <family val="2"/>
    </font>
    <font>
      <sz val="10"/>
      <name val="Arial"/>
      <family val="2"/>
    </font>
    <font>
      <sz val="9"/>
      <name val="Arial"/>
      <family val="2"/>
    </font>
    <font>
      <b/>
      <sz val="9"/>
      <color indexed="62"/>
      <name val="Arial"/>
      <family val="2"/>
    </font>
    <font>
      <sz val="9"/>
      <color indexed="23"/>
      <name val="Arial"/>
      <family val="2"/>
    </font>
    <font>
      <b/>
      <sz val="9"/>
      <color indexed="8"/>
      <name val="Arial"/>
      <family val="2"/>
    </font>
    <font>
      <b/>
      <sz val="9"/>
      <name val="Arial"/>
      <family val="2"/>
    </font>
    <font>
      <sz val="9"/>
      <color indexed="62"/>
      <name val="Wingdings 3"/>
      <family val="1"/>
    </font>
    <font>
      <sz val="9"/>
      <color indexed="63"/>
      <name val="Arial"/>
      <family val="2"/>
    </font>
    <font>
      <b/>
      <sz val="9"/>
      <color indexed="63"/>
      <name val="Arial"/>
      <family val="2"/>
    </font>
    <font>
      <sz val="9"/>
      <color indexed="62"/>
      <name val="Arial"/>
      <family val="2"/>
    </font>
    <font>
      <sz val="9"/>
      <name val="Arial"/>
      <family val="2"/>
    </font>
    <font>
      <sz val="9"/>
      <color indexed="23"/>
      <name val="Arial"/>
      <family val="2"/>
    </font>
    <font>
      <b/>
      <sz val="8"/>
      <color indexed="8"/>
      <name val="Arial"/>
      <family val="2"/>
    </font>
    <font>
      <sz val="8"/>
      <name val="Arial"/>
      <family val="2"/>
    </font>
    <font>
      <sz val="9"/>
      <color indexed="63"/>
      <name val="Arial"/>
      <family val="2"/>
    </font>
    <font>
      <sz val="9"/>
      <color indexed="81"/>
      <name val="Tahoma"/>
      <family val="2"/>
    </font>
    <font>
      <b/>
      <sz val="9"/>
      <color indexed="81"/>
      <name val="Tahoma"/>
      <family val="2"/>
    </font>
    <font>
      <sz val="7"/>
      <name val="Arial"/>
      <family val="2"/>
    </font>
    <font>
      <sz val="8"/>
      <color indexed="12"/>
      <name val="Arial"/>
      <family val="2"/>
    </font>
    <font>
      <b/>
      <sz val="8"/>
      <color indexed="81"/>
      <name val="Tahoma"/>
      <family val="2"/>
    </font>
    <font>
      <sz val="8"/>
      <color indexed="81"/>
      <name val="Tahoma"/>
      <family val="2"/>
    </font>
    <font>
      <sz val="10"/>
      <name val="Arial"/>
      <family val="2"/>
      <charset val="1"/>
    </font>
    <font>
      <u/>
      <sz val="10"/>
      <color indexed="12"/>
      <name val="Arial"/>
      <family val="2"/>
    </font>
    <font>
      <sz val="10"/>
      <color rgb="FF000000"/>
      <name val="Arial"/>
      <family val="2"/>
      <charset val="1"/>
    </font>
    <font>
      <u/>
      <sz val="10"/>
      <color rgb="FF0000D4"/>
      <name val="Arial"/>
      <family val="2"/>
      <charset val="1"/>
    </font>
    <font>
      <sz val="10"/>
      <color rgb="FFFF0000"/>
      <name val="Arial"/>
      <family val="2"/>
    </font>
    <font>
      <sz val="10"/>
      <color indexed="8"/>
      <name val="Arial"/>
      <family val="2"/>
    </font>
    <font>
      <sz val="10"/>
      <color indexed="8"/>
      <name val="Arial"/>
      <family val="2"/>
    </font>
    <font>
      <sz val="10"/>
      <color theme="1"/>
      <name val="Arial"/>
      <family val="2"/>
    </font>
    <font>
      <sz val="10"/>
      <color rgb="FF0000FF"/>
      <name val="Arial"/>
      <family val="2"/>
    </font>
  </fonts>
  <fills count="44">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8"/>
        <bgColor indexed="64"/>
      </patternFill>
    </fill>
    <fill>
      <patternFill patternType="solid">
        <fgColor indexed="41"/>
        <bgColor indexed="64"/>
      </patternFill>
    </fill>
    <fill>
      <patternFill patternType="solid">
        <fgColor indexed="22"/>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52"/>
        <bgColor indexed="64"/>
      </patternFill>
    </fill>
    <fill>
      <patternFill patternType="solid">
        <fgColor indexed="46"/>
        <bgColor indexed="64"/>
      </patternFill>
    </fill>
    <fill>
      <patternFill patternType="solid">
        <fgColor indexed="53"/>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57"/>
        <bgColor indexed="17"/>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00FF0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rgb="FF339933"/>
        <bgColor indexed="64"/>
      </patternFill>
    </fill>
    <fill>
      <patternFill patternType="solid">
        <fgColor theme="1"/>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1" tint="4.9989318521683403E-2"/>
        <bgColor indexed="60"/>
      </patternFill>
    </fill>
    <fill>
      <patternFill patternType="solid">
        <fgColor rgb="FF1FB714"/>
        <bgColor rgb="FF00B050"/>
      </patternFill>
    </fill>
    <fill>
      <patternFill patternType="solid">
        <fgColor rgb="FF1FB714"/>
        <bgColor rgb="FF00AE00"/>
      </patternFill>
    </fill>
    <fill>
      <patternFill patternType="solid">
        <fgColor theme="3" tint="0.39997558519241921"/>
        <bgColor indexed="64"/>
      </patternFill>
    </fill>
    <fill>
      <patternFill patternType="solid">
        <fgColor rgb="FF00AE00"/>
        <bgColor rgb="FF1FB714"/>
      </patternFill>
    </fill>
    <fill>
      <patternFill patternType="solid">
        <fgColor theme="0" tint="-0.249977111117893"/>
        <bgColor indexed="64"/>
      </patternFill>
    </fill>
    <fill>
      <patternFill patternType="solid">
        <fgColor indexed="11"/>
        <bgColor auto="1"/>
      </patternFill>
    </fill>
    <fill>
      <patternFill patternType="solid">
        <fgColor rgb="FFFF0000"/>
        <bgColor indexed="64"/>
      </patternFill>
    </fill>
    <fill>
      <patternFill patternType="solid">
        <fgColor rgb="FFFFFF00"/>
        <bgColor indexed="64"/>
      </patternFill>
    </fill>
    <fill>
      <patternFill patternType="solid">
        <fgColor rgb="FFFF9900"/>
        <bgColor indexed="64"/>
      </patternFill>
    </fill>
    <fill>
      <patternFill patternType="solid">
        <fgColor rgb="FF00B0F0"/>
        <bgColor indexed="64"/>
      </patternFill>
    </fill>
    <fill>
      <patternFill patternType="solid">
        <fgColor indexed="9"/>
        <bgColor auto="1"/>
      </patternFill>
    </fill>
    <fill>
      <patternFill patternType="solid">
        <fgColor rgb="FFFF0000"/>
        <bgColor rgb="FFFF0000"/>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8"/>
      </top>
      <bottom style="thin">
        <color indexed="8"/>
      </bottom>
      <diagonal/>
    </border>
    <border>
      <left style="medium">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ck">
        <color auto="1"/>
      </right>
      <top style="medium">
        <color auto="1"/>
      </top>
      <bottom style="thick">
        <color auto="1"/>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8"/>
      </left>
      <right style="thick">
        <color indexed="8"/>
      </right>
      <top style="medium">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medium">
        <color indexed="8"/>
      </left>
      <right style="thick">
        <color indexed="8"/>
      </right>
      <top style="medium">
        <color indexed="8"/>
      </top>
      <bottom style="medium">
        <color indexed="8"/>
      </bottom>
      <diagonal/>
    </border>
    <border>
      <left/>
      <right style="medium">
        <color auto="1"/>
      </right>
      <top/>
      <bottom/>
      <diagonal/>
    </border>
    <border>
      <left/>
      <right style="thin">
        <color auto="1"/>
      </right>
      <top style="thin">
        <color auto="1"/>
      </top>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ck">
        <color rgb="FF333333"/>
      </left>
      <right style="thick">
        <color rgb="FF333333"/>
      </right>
      <top style="thick">
        <color rgb="FF333333"/>
      </top>
      <bottom/>
      <diagonal/>
    </border>
    <border>
      <left/>
      <right style="medium">
        <color auto="1"/>
      </right>
      <top style="medium">
        <color auto="1"/>
      </top>
      <bottom/>
      <diagonal/>
    </border>
    <border>
      <left style="thick">
        <color indexed="8"/>
      </left>
      <right style="thick">
        <color indexed="8"/>
      </right>
      <top style="thick">
        <color indexed="8"/>
      </top>
      <bottom style="medium">
        <color indexed="8"/>
      </bottom>
      <diagonal/>
    </border>
    <border>
      <left style="thick">
        <color indexed="8"/>
      </left>
      <right style="thick">
        <color indexed="8"/>
      </right>
      <top style="medium">
        <color indexed="8"/>
      </top>
      <bottom style="thick">
        <color indexed="8"/>
      </bottom>
      <diagonal/>
    </border>
    <border>
      <left style="thin">
        <color auto="1"/>
      </left>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ck">
        <color auto="1"/>
      </top>
      <bottom style="thick">
        <color auto="1"/>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s>
  <cellStyleXfs count="14">
    <xf numFmtId="0" fontId="0" fillId="0" borderId="0"/>
    <xf numFmtId="0" fontId="35"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35" fillId="0" borderId="0"/>
    <xf numFmtId="0" fontId="35" fillId="0" borderId="0"/>
    <xf numFmtId="0" fontId="38" fillId="0" borderId="0"/>
    <xf numFmtId="0" fontId="35" fillId="0" borderId="0"/>
    <xf numFmtId="0" fontId="1" fillId="0" borderId="0"/>
    <xf numFmtId="0" fontId="1" fillId="0" borderId="0"/>
  </cellStyleXfs>
  <cellXfs count="582">
    <xf numFmtId="0" fontId="0" fillId="0" borderId="0" xfId="0"/>
    <xf numFmtId="0" fontId="0" fillId="2" borderId="0" xfId="0" applyFill="1" applyBorder="1"/>
    <xf numFmtId="0" fontId="3" fillId="2" borderId="0" xfId="2" applyFont="1" applyFill="1" applyBorder="1" applyAlignment="1" applyProtection="1"/>
    <xf numFmtId="0" fontId="0" fillId="2" borderId="0" xfId="0" applyFill="1"/>
    <xf numFmtId="0" fontId="6" fillId="2" borderId="0" xfId="2" applyFont="1" applyFill="1" applyAlignment="1" applyProtection="1"/>
    <xf numFmtId="0" fontId="5" fillId="2" borderId="0" xfId="2" applyFont="1" applyFill="1" applyAlignment="1" applyProtection="1"/>
    <xf numFmtId="0" fontId="6" fillId="2" borderId="0" xfId="2" applyFont="1" applyFill="1" applyBorder="1" applyAlignment="1" applyProtection="1"/>
    <xf numFmtId="0" fontId="6" fillId="2" borderId="0" xfId="0" applyFont="1" applyFill="1" applyBorder="1" applyAlignment="1">
      <alignment horizontal="center"/>
    </xf>
    <xf numFmtId="0" fontId="0" fillId="0" borderId="0" xfId="0" applyBorder="1"/>
    <xf numFmtId="164" fontId="5" fillId="2" borderId="0" xfId="2" applyNumberFormat="1" applyFont="1" applyFill="1" applyBorder="1" applyAlignment="1" applyProtection="1"/>
    <xf numFmtId="0" fontId="5" fillId="2" borderId="0" xfId="2" applyFont="1" applyFill="1" applyBorder="1" applyAlignment="1" applyProtection="1">
      <alignment horizontal="left"/>
    </xf>
    <xf numFmtId="0" fontId="4" fillId="2" borderId="0" xfId="3" applyFont="1" applyFill="1" applyBorder="1" applyAlignment="1" applyProtection="1">
      <alignment horizontal="center"/>
    </xf>
    <xf numFmtId="0" fontId="0" fillId="0" borderId="0" xfId="0" applyFill="1"/>
    <xf numFmtId="0" fontId="0" fillId="0" borderId="0" xfId="0" applyFill="1" applyBorder="1" applyAlignment="1"/>
    <xf numFmtId="0" fontId="10" fillId="2" borderId="0" xfId="0" applyFont="1" applyFill="1"/>
    <xf numFmtId="0" fontId="10" fillId="2" borderId="0" xfId="0" applyFont="1" applyFill="1" applyBorder="1"/>
    <xf numFmtId="0" fontId="11" fillId="2" borderId="0" xfId="2" applyFont="1" applyFill="1" applyBorder="1" applyAlignment="1" applyProtection="1"/>
    <xf numFmtId="0" fontId="10" fillId="0" borderId="0" xfId="0" applyFont="1"/>
    <xf numFmtId="0" fontId="0" fillId="2" borderId="0" xfId="0" applyFill="1" applyBorder="1" applyAlignment="1"/>
    <xf numFmtId="0" fontId="1" fillId="0" borderId="0" xfId="0" applyFont="1"/>
    <xf numFmtId="0" fontId="1" fillId="3" borderId="1" xfId="0" applyFont="1" applyFill="1" applyBorder="1"/>
    <xf numFmtId="0" fontId="1" fillId="3" borderId="2" xfId="0" applyFont="1" applyFill="1" applyBorder="1"/>
    <xf numFmtId="0" fontId="1" fillId="0" borderId="3" xfId="0" applyFont="1" applyBorder="1"/>
    <xf numFmtId="0" fontId="1" fillId="0" borderId="4" xfId="0" applyFont="1" applyBorder="1"/>
    <xf numFmtId="0" fontId="1" fillId="0" borderId="5" xfId="0" applyFont="1" applyBorder="1"/>
    <xf numFmtId="0" fontId="14" fillId="0" borderId="3" xfId="0" applyFont="1" applyBorder="1"/>
    <xf numFmtId="0" fontId="14" fillId="0" borderId="4" xfId="0" applyFont="1" applyBorder="1"/>
    <xf numFmtId="0" fontId="14" fillId="0" borderId="5" xfId="0" applyFont="1" applyBorder="1"/>
    <xf numFmtId="0" fontId="13" fillId="4" borderId="6" xfId="0" applyFont="1" applyFill="1" applyBorder="1"/>
    <xf numFmtId="0" fontId="13" fillId="4" borderId="7" xfId="0" applyFont="1" applyFill="1" applyBorder="1"/>
    <xf numFmtId="0" fontId="13" fillId="4" borderId="8" xfId="0" applyFont="1" applyFill="1" applyBorder="1"/>
    <xf numFmtId="0" fontId="13" fillId="4" borderId="9" xfId="0" applyFont="1" applyFill="1" applyBorder="1"/>
    <xf numFmtId="0" fontId="13" fillId="5" borderId="10" xfId="0" applyFont="1" applyFill="1" applyBorder="1"/>
    <xf numFmtId="0" fontId="14" fillId="5" borderId="11" xfId="0" applyFont="1" applyFill="1" applyBorder="1"/>
    <xf numFmtId="0" fontId="14" fillId="5" borderId="12" xfId="0" applyFont="1" applyFill="1" applyBorder="1"/>
    <xf numFmtId="0" fontId="13" fillId="5" borderId="13" xfId="0" applyFont="1" applyFill="1" applyBorder="1"/>
    <xf numFmtId="0" fontId="14" fillId="5" borderId="14" xfId="0" applyFont="1" applyFill="1" applyBorder="1"/>
    <xf numFmtId="0" fontId="14" fillId="5" borderId="1" xfId="0" applyFont="1" applyFill="1" applyBorder="1"/>
    <xf numFmtId="0" fontId="14" fillId="5" borderId="15" xfId="0" applyFont="1" applyFill="1" applyBorder="1" applyAlignment="1">
      <alignment wrapText="1"/>
    </xf>
    <xf numFmtId="17" fontId="14" fillId="5" borderId="1" xfId="0" applyNumberFormat="1" applyFont="1" applyFill="1" applyBorder="1"/>
    <xf numFmtId="0" fontId="14" fillId="5" borderId="15" xfId="0" applyFont="1" applyFill="1" applyBorder="1" applyAlignment="1">
      <alignment horizontal="justify"/>
    </xf>
    <xf numFmtId="0" fontId="14" fillId="3" borderId="19" xfId="0" applyFont="1" applyFill="1" applyBorder="1" applyAlignment="1">
      <alignment wrapText="1"/>
    </xf>
    <xf numFmtId="0" fontId="13" fillId="3" borderId="13" xfId="0" applyFont="1" applyFill="1" applyBorder="1"/>
    <xf numFmtId="0" fontId="14" fillId="3" borderId="14" xfId="0" applyFont="1" applyFill="1" applyBorder="1"/>
    <xf numFmtId="0" fontId="14" fillId="3" borderId="1" xfId="0" applyFont="1" applyFill="1" applyBorder="1"/>
    <xf numFmtId="0" fontId="14" fillId="3" borderId="15" xfId="0" applyFont="1" applyFill="1" applyBorder="1" applyAlignment="1">
      <alignment wrapText="1"/>
    </xf>
    <xf numFmtId="0" fontId="14" fillId="3" borderId="15" xfId="0" applyFont="1" applyFill="1" applyBorder="1" applyAlignment="1">
      <alignment horizontal="justify"/>
    </xf>
    <xf numFmtId="0" fontId="13" fillId="3" borderId="16" xfId="0" applyFont="1" applyFill="1" applyBorder="1"/>
    <xf numFmtId="0" fontId="14" fillId="3" borderId="17" xfId="0" applyFont="1" applyFill="1" applyBorder="1"/>
    <xf numFmtId="0" fontId="13" fillId="3" borderId="20" xfId="0" applyFont="1" applyFill="1" applyBorder="1"/>
    <xf numFmtId="0" fontId="14" fillId="3" borderId="21" xfId="0" applyFont="1" applyFill="1" applyBorder="1"/>
    <xf numFmtId="0" fontId="14" fillId="3" borderId="22" xfId="0" applyFont="1" applyFill="1" applyBorder="1"/>
    <xf numFmtId="0" fontId="1" fillId="3" borderId="23" xfId="0" applyFont="1" applyFill="1" applyBorder="1"/>
    <xf numFmtId="0" fontId="14" fillId="4" borderId="24" xfId="0" applyFont="1" applyFill="1" applyBorder="1"/>
    <xf numFmtId="0" fontId="13" fillId="4" borderId="25" xfId="0" applyFont="1" applyFill="1" applyBorder="1"/>
    <xf numFmtId="0" fontId="1" fillId="3" borderId="23" xfId="0" applyFont="1" applyFill="1" applyBorder="1" applyAlignment="1"/>
    <xf numFmtId="0" fontId="14" fillId="4" borderId="24" xfId="0" applyFont="1" applyFill="1" applyBorder="1" applyAlignment="1"/>
    <xf numFmtId="0" fontId="1" fillId="3" borderId="1" xfId="0" applyFont="1" applyFill="1" applyBorder="1" applyAlignment="1"/>
    <xf numFmtId="0" fontId="14" fillId="3" borderId="1" xfId="0" applyFont="1" applyFill="1" applyBorder="1" applyAlignment="1"/>
    <xf numFmtId="0" fontId="13" fillId="0" borderId="3" xfId="0" applyFont="1" applyBorder="1" applyAlignment="1"/>
    <xf numFmtId="0" fontId="13" fillId="0" borderId="4" xfId="0" applyFont="1" applyBorder="1" applyAlignment="1"/>
    <xf numFmtId="0" fontId="13" fillId="0" borderId="5" xfId="0" applyFont="1" applyBorder="1" applyAlignment="1"/>
    <xf numFmtId="0" fontId="13" fillId="4" borderId="8" xfId="0" applyFont="1" applyFill="1" applyBorder="1" applyAlignment="1"/>
    <xf numFmtId="0" fontId="1" fillId="3" borderId="22" xfId="0" applyFont="1" applyFill="1" applyBorder="1"/>
    <xf numFmtId="0" fontId="14" fillId="3" borderId="12" xfId="0" applyFont="1" applyFill="1" applyBorder="1" applyAlignment="1"/>
    <xf numFmtId="0" fontId="14" fillId="3" borderId="2" xfId="0" applyFont="1" applyFill="1" applyBorder="1" applyAlignment="1"/>
    <xf numFmtId="0" fontId="14" fillId="3" borderId="18" xfId="0" applyFont="1" applyFill="1" applyBorder="1" applyAlignment="1">
      <alignment wrapText="1"/>
    </xf>
    <xf numFmtId="0" fontId="1" fillId="3" borderId="12" xfId="0" applyFont="1" applyFill="1" applyBorder="1"/>
    <xf numFmtId="0" fontId="14" fillId="5" borderId="12" xfId="0" applyFont="1" applyFill="1" applyBorder="1" applyAlignment="1"/>
    <xf numFmtId="0" fontId="1" fillId="5" borderId="12" xfId="0" applyFont="1" applyFill="1" applyBorder="1"/>
    <xf numFmtId="0" fontId="14" fillId="5" borderId="1" xfId="0" applyFont="1" applyFill="1" applyBorder="1" applyAlignment="1"/>
    <xf numFmtId="0" fontId="1" fillId="5" borderId="1" xfId="0" applyFont="1" applyFill="1" applyBorder="1"/>
    <xf numFmtId="0" fontId="0" fillId="5" borderId="15" xfId="0" applyFill="1" applyBorder="1" applyAlignment="1">
      <alignment horizontal="justify" wrapText="1"/>
    </xf>
    <xf numFmtId="0" fontId="14" fillId="5" borderId="2" xfId="0" applyFont="1" applyFill="1" applyBorder="1" applyAlignment="1"/>
    <xf numFmtId="17" fontId="14" fillId="3" borderId="1" xfId="0" applyNumberFormat="1" applyFont="1" applyFill="1" applyBorder="1" applyAlignment="1"/>
    <xf numFmtId="17" fontId="14" fillId="3" borderId="2" xfId="0" applyNumberFormat="1" applyFont="1" applyFill="1" applyBorder="1" applyAlignment="1"/>
    <xf numFmtId="0" fontId="14" fillId="5" borderId="22" xfId="0" applyFont="1" applyFill="1" applyBorder="1" applyAlignment="1"/>
    <xf numFmtId="0" fontId="13" fillId="4" borderId="26" xfId="0" applyFont="1" applyFill="1" applyBorder="1" applyAlignment="1"/>
    <xf numFmtId="0" fontId="13" fillId="4" borderId="27" xfId="0" applyFont="1" applyFill="1" applyBorder="1" applyAlignment="1"/>
    <xf numFmtId="0" fontId="13" fillId="4" borderId="28" xfId="0" applyFont="1" applyFill="1" applyBorder="1" applyAlignment="1"/>
    <xf numFmtId="0" fontId="1" fillId="5" borderId="22" xfId="0" applyFont="1" applyFill="1" applyBorder="1"/>
    <xf numFmtId="15" fontId="1" fillId="5" borderId="1" xfId="0" applyNumberFormat="1" applyFont="1" applyFill="1" applyBorder="1"/>
    <xf numFmtId="15" fontId="1" fillId="3" borderId="12" xfId="0" applyNumberFormat="1" applyFont="1" applyFill="1" applyBorder="1"/>
    <xf numFmtId="15" fontId="1" fillId="3" borderId="1" xfId="0" applyNumberFormat="1" applyFont="1" applyFill="1" applyBorder="1"/>
    <xf numFmtId="0" fontId="0" fillId="3" borderId="15" xfId="0" applyFill="1" applyBorder="1" applyAlignment="1">
      <alignment wrapText="1"/>
    </xf>
    <xf numFmtId="15" fontId="1" fillId="3" borderId="2" xfId="0" applyNumberFormat="1" applyFont="1" applyFill="1" applyBorder="1"/>
    <xf numFmtId="15" fontId="1" fillId="5" borderId="22" xfId="0" applyNumberFormat="1" applyFont="1" applyFill="1" applyBorder="1"/>
    <xf numFmtId="0" fontId="0" fillId="5" borderId="15" xfId="0" applyFont="1" applyFill="1" applyBorder="1" applyAlignment="1">
      <alignment wrapText="1"/>
    </xf>
    <xf numFmtId="0" fontId="14" fillId="0" borderId="29" xfId="0" applyFont="1" applyBorder="1"/>
    <xf numFmtId="0" fontId="1" fillId="3" borderId="21" xfId="0" applyFont="1" applyFill="1" applyBorder="1"/>
    <xf numFmtId="0" fontId="1" fillId="5" borderId="14" xfId="0" applyFont="1" applyFill="1" applyBorder="1"/>
    <xf numFmtId="0" fontId="1" fillId="3" borderId="14" xfId="0" applyFont="1" applyFill="1" applyBorder="1"/>
    <xf numFmtId="0" fontId="13" fillId="0" borderId="29" xfId="0" applyFont="1" applyBorder="1" applyAlignment="1"/>
    <xf numFmtId="0" fontId="1" fillId="0" borderId="29" xfId="0" applyFont="1" applyBorder="1"/>
    <xf numFmtId="0" fontId="15" fillId="2" borderId="0" xfId="0" applyFont="1" applyFill="1"/>
    <xf numFmtId="0" fontId="16" fillId="2" borderId="0" xfId="2" applyFont="1" applyFill="1" applyBorder="1" applyAlignment="1" applyProtection="1"/>
    <xf numFmtId="0" fontId="15" fillId="2" borderId="0" xfId="0" applyFont="1" applyFill="1" applyBorder="1"/>
    <xf numFmtId="0" fontId="16" fillId="2" borderId="0" xfId="2" applyFont="1" applyFill="1" applyAlignment="1" applyProtection="1"/>
    <xf numFmtId="0" fontId="15" fillId="2" borderId="0" xfId="0" applyFont="1" applyFill="1" applyBorder="1" applyAlignment="1"/>
    <xf numFmtId="0" fontId="19" fillId="2" borderId="0" xfId="2" applyFont="1" applyFill="1" applyBorder="1" applyAlignment="1" applyProtection="1"/>
    <xf numFmtId="0" fontId="20" fillId="3" borderId="30" xfId="3" applyFont="1" applyFill="1" applyBorder="1" applyAlignment="1" applyProtection="1">
      <alignment horizontal="center"/>
    </xf>
    <xf numFmtId="0" fontId="19" fillId="2" borderId="0" xfId="2" applyFont="1" applyFill="1" applyAlignment="1" applyProtection="1"/>
    <xf numFmtId="0" fontId="21" fillId="3" borderId="31" xfId="3" applyFont="1" applyFill="1" applyBorder="1" applyAlignment="1" applyProtection="1"/>
    <xf numFmtId="0" fontId="22" fillId="3" borderId="32" xfId="3" applyFont="1" applyFill="1" applyBorder="1" applyAlignment="1" applyProtection="1">
      <alignment horizontal="center"/>
    </xf>
    <xf numFmtId="0" fontId="21" fillId="3" borderId="21" xfId="0" applyFont="1" applyFill="1" applyBorder="1" applyAlignment="1">
      <alignment horizontal="center"/>
    </xf>
    <xf numFmtId="0" fontId="16" fillId="2" borderId="33" xfId="0" applyFont="1" applyFill="1" applyBorder="1" applyAlignment="1">
      <alignment horizontal="center"/>
    </xf>
    <xf numFmtId="0" fontId="16" fillId="2" borderId="0" xfId="0" applyFont="1" applyFill="1" applyBorder="1" applyAlignment="1">
      <alignment horizontal="center"/>
    </xf>
    <xf numFmtId="0" fontId="16" fillId="2" borderId="29" xfId="0" applyFont="1" applyFill="1" applyBorder="1" applyAlignment="1">
      <alignment horizontal="center"/>
    </xf>
    <xf numFmtId="0" fontId="16" fillId="2" borderId="31" xfId="2" applyFont="1" applyFill="1" applyBorder="1" applyAlignment="1" applyProtection="1"/>
    <xf numFmtId="0" fontId="16" fillId="2" borderId="32" xfId="2" applyFont="1" applyFill="1" applyBorder="1" applyAlignment="1" applyProtection="1"/>
    <xf numFmtId="0" fontId="16" fillId="2" borderId="21" xfId="2" applyFont="1" applyFill="1" applyBorder="1" applyAlignment="1" applyProtection="1"/>
    <xf numFmtId="0" fontId="23" fillId="2" borderId="0" xfId="3" applyFont="1" applyFill="1" applyAlignment="1" applyProtection="1"/>
    <xf numFmtId="0" fontId="19" fillId="2" borderId="0" xfId="3" applyFont="1" applyFill="1" applyAlignment="1" applyProtection="1"/>
    <xf numFmtId="0" fontId="23" fillId="2" borderId="0" xfId="3" applyFont="1" applyFill="1" applyBorder="1" applyAlignment="1" applyProtection="1"/>
    <xf numFmtId="0" fontId="19" fillId="2" borderId="0" xfId="3" applyFont="1" applyFill="1" applyBorder="1" applyAlignment="1" applyProtection="1"/>
    <xf numFmtId="0" fontId="20" fillId="2" borderId="0" xfId="3" applyFont="1" applyFill="1" applyBorder="1" applyAlignment="1" applyProtection="1">
      <alignment horizontal="center"/>
    </xf>
    <xf numFmtId="0" fontId="1" fillId="5" borderId="21" xfId="0" applyFont="1" applyFill="1" applyBorder="1" applyAlignment="1"/>
    <xf numFmtId="0" fontId="1" fillId="5" borderId="2" xfId="0" applyFont="1" applyFill="1" applyBorder="1" applyAlignment="1"/>
    <xf numFmtId="0" fontId="1" fillId="3" borderId="21" xfId="0" applyFont="1" applyFill="1" applyBorder="1" applyAlignment="1"/>
    <xf numFmtId="17" fontId="1" fillId="3" borderId="1" xfId="0" applyNumberFormat="1" applyFont="1" applyFill="1" applyBorder="1"/>
    <xf numFmtId="0" fontId="1" fillId="4" borderId="24" xfId="0" applyFont="1" applyFill="1" applyBorder="1"/>
    <xf numFmtId="17" fontId="1" fillId="5" borderId="1" xfId="0" applyNumberFormat="1" applyFont="1" applyFill="1" applyBorder="1"/>
    <xf numFmtId="0" fontId="14" fillId="0" borderId="33" xfId="0" applyFont="1" applyBorder="1"/>
    <xf numFmtId="0" fontId="13" fillId="4" borderId="34" xfId="0" applyFont="1" applyFill="1" applyBorder="1"/>
    <xf numFmtId="0" fontId="14" fillId="5" borderId="35" xfId="0" applyFont="1" applyFill="1" applyBorder="1"/>
    <xf numFmtId="0" fontId="14" fillId="5" borderId="36" xfId="0" applyFont="1" applyFill="1" applyBorder="1"/>
    <xf numFmtId="17" fontId="14" fillId="5" borderId="36" xfId="0" applyNumberFormat="1" applyFont="1" applyFill="1" applyBorder="1"/>
    <xf numFmtId="0" fontId="14" fillId="3" borderId="35" xfId="0" applyFont="1" applyFill="1" applyBorder="1"/>
    <xf numFmtId="0" fontId="14" fillId="3" borderId="36" xfId="0" applyFont="1" applyFill="1" applyBorder="1"/>
    <xf numFmtId="17" fontId="14" fillId="3" borderId="36" xfId="0" applyNumberFormat="1" applyFont="1" applyFill="1" applyBorder="1"/>
    <xf numFmtId="17" fontId="14" fillId="3" borderId="37" xfId="0" applyNumberFormat="1" applyFont="1" applyFill="1" applyBorder="1"/>
    <xf numFmtId="0" fontId="14" fillId="3" borderId="31" xfId="0" applyFont="1" applyFill="1" applyBorder="1"/>
    <xf numFmtId="0" fontId="13" fillId="4" borderId="34" xfId="0" applyFont="1" applyFill="1" applyBorder="1" applyAlignment="1">
      <alignment wrapText="1"/>
    </xf>
    <xf numFmtId="0" fontId="13" fillId="5" borderId="19" xfId="0" applyFont="1" applyFill="1" applyBorder="1" applyAlignment="1">
      <alignment wrapText="1"/>
    </xf>
    <xf numFmtId="0" fontId="13" fillId="5" borderId="15" xfId="0" applyFont="1" applyFill="1" applyBorder="1" applyAlignment="1">
      <alignment wrapText="1"/>
    </xf>
    <xf numFmtId="0" fontId="13" fillId="3" borderId="15" xfId="0" applyFont="1" applyFill="1" applyBorder="1" applyAlignment="1">
      <alignment horizontal="justify"/>
    </xf>
    <xf numFmtId="0" fontId="13" fillId="3" borderId="19" xfId="0" applyFont="1" applyFill="1" applyBorder="1" applyAlignment="1">
      <alignment wrapText="1"/>
    </xf>
    <xf numFmtId="0" fontId="13" fillId="3" borderId="15" xfId="0" applyFont="1" applyFill="1" applyBorder="1" applyAlignment="1">
      <alignment wrapText="1"/>
    </xf>
    <xf numFmtId="0" fontId="13" fillId="3" borderId="38" xfId="0" applyFont="1" applyFill="1" applyBorder="1" applyAlignment="1">
      <alignment wrapText="1"/>
    </xf>
    <xf numFmtId="0" fontId="13" fillId="3" borderId="15" xfId="0" applyFont="1" applyFill="1" applyBorder="1" applyAlignment="1">
      <alignment vertical="top" wrapText="1"/>
    </xf>
    <xf numFmtId="0" fontId="13" fillId="4" borderId="28" xfId="0" applyFont="1" applyFill="1" applyBorder="1"/>
    <xf numFmtId="0" fontId="13" fillId="4" borderId="26" xfId="0" applyFont="1" applyFill="1" applyBorder="1"/>
    <xf numFmtId="0" fontId="13" fillId="4" borderId="27" xfId="0" applyFont="1" applyFill="1" applyBorder="1"/>
    <xf numFmtId="0" fontId="13" fillId="4" borderId="39" xfId="0" applyFont="1" applyFill="1" applyBorder="1"/>
    <xf numFmtId="0" fontId="1" fillId="3" borderId="35" xfId="0" applyFont="1" applyFill="1" applyBorder="1"/>
    <xf numFmtId="0" fontId="1" fillId="3" borderId="36" xfId="0" applyFont="1" applyFill="1" applyBorder="1"/>
    <xf numFmtId="0" fontId="1" fillId="3" borderId="37" xfId="0" applyFont="1" applyFill="1" applyBorder="1"/>
    <xf numFmtId="0" fontId="1" fillId="5" borderId="31" xfId="0" applyFont="1" applyFill="1" applyBorder="1"/>
    <xf numFmtId="0" fontId="1" fillId="5" borderId="36" xfId="0" applyFont="1" applyFill="1" applyBorder="1"/>
    <xf numFmtId="0" fontId="13" fillId="3" borderId="19" xfId="0" applyFont="1" applyFill="1" applyBorder="1"/>
    <xf numFmtId="0" fontId="13" fillId="5" borderId="38" xfId="0" applyFont="1" applyFill="1" applyBorder="1" applyAlignment="1">
      <alignment wrapText="1"/>
    </xf>
    <xf numFmtId="0" fontId="1" fillId="0" borderId="33" xfId="0" applyFont="1" applyBorder="1"/>
    <xf numFmtId="17" fontId="1" fillId="3" borderId="36" xfId="0" applyNumberFormat="1" applyFont="1" applyFill="1" applyBorder="1"/>
    <xf numFmtId="17" fontId="1" fillId="3" borderId="37" xfId="0" applyNumberFormat="1" applyFont="1" applyFill="1" applyBorder="1"/>
    <xf numFmtId="0" fontId="1" fillId="3" borderId="31" xfId="0" applyFont="1" applyFill="1" applyBorder="1"/>
    <xf numFmtId="17" fontId="1" fillId="5" borderId="31" xfId="0" applyNumberFormat="1" applyFont="1" applyFill="1" applyBorder="1"/>
    <xf numFmtId="17" fontId="1" fillId="5" borderId="36" xfId="0" applyNumberFormat="1" applyFont="1" applyFill="1" applyBorder="1"/>
    <xf numFmtId="0" fontId="13" fillId="5" borderId="15" xfId="0" applyFont="1" applyFill="1" applyBorder="1" applyAlignment="1">
      <alignment horizontal="justify" wrapText="1"/>
    </xf>
    <xf numFmtId="0" fontId="13" fillId="3" borderId="19" xfId="0" applyFont="1" applyFill="1" applyBorder="1" applyAlignment="1">
      <alignment vertical="top" wrapText="1"/>
    </xf>
    <xf numFmtId="0" fontId="13" fillId="3" borderId="18" xfId="0" applyFont="1" applyFill="1" applyBorder="1" applyAlignment="1">
      <alignment vertical="top" wrapText="1"/>
    </xf>
    <xf numFmtId="0" fontId="10" fillId="2" borderId="0" xfId="0" applyFont="1" applyFill="1" applyBorder="1" applyAlignment="1"/>
    <xf numFmtId="0" fontId="18" fillId="3" borderId="40" xfId="3" applyFont="1" applyFill="1" applyBorder="1" applyAlignment="1" applyProtection="1">
      <alignment horizontal="center"/>
    </xf>
    <xf numFmtId="0" fontId="16" fillId="0" borderId="0" xfId="2" applyFont="1" applyFill="1" applyBorder="1" applyAlignment="1" applyProtection="1"/>
    <xf numFmtId="0" fontId="19" fillId="17" borderId="0" xfId="2" applyFont="1" applyFill="1" applyAlignment="1" applyProtection="1"/>
    <xf numFmtId="0" fontId="16" fillId="17" borderId="0" xfId="2" applyFont="1" applyFill="1" applyAlignment="1" applyProtection="1"/>
    <xf numFmtId="0" fontId="16" fillId="17" borderId="0" xfId="2" applyFont="1" applyFill="1" applyBorder="1" applyAlignment="1" applyProtection="1"/>
    <xf numFmtId="0" fontId="20" fillId="17" borderId="0" xfId="3" applyFont="1" applyFill="1" applyBorder="1" applyAlignment="1" applyProtection="1">
      <alignment horizontal="center"/>
    </xf>
    <xf numFmtId="0" fontId="19" fillId="17" borderId="0" xfId="2" applyFont="1" applyFill="1" applyBorder="1" applyAlignment="1" applyProtection="1"/>
    <xf numFmtId="0" fontId="10" fillId="17" borderId="0" xfId="0" applyFont="1" applyFill="1" applyBorder="1"/>
    <xf numFmtId="0" fontId="18" fillId="17" borderId="0" xfId="3" applyFont="1" applyFill="1" applyBorder="1" applyAlignment="1" applyProtection="1">
      <alignment horizontal="center" vertical="center"/>
    </xf>
    <xf numFmtId="0" fontId="21" fillId="17" borderId="0" xfId="3" applyFont="1" applyFill="1" applyBorder="1" applyAlignment="1" applyProtection="1">
      <alignment horizontal="center"/>
    </xf>
    <xf numFmtId="0" fontId="19" fillId="2" borderId="0" xfId="2" applyFont="1" applyFill="1" applyBorder="1" applyAlignment="1" applyProtection="1">
      <alignment horizontal="center"/>
    </xf>
    <xf numFmtId="0" fontId="17" fillId="2" borderId="0" xfId="0" applyFont="1" applyFill="1" applyBorder="1" applyAlignment="1">
      <alignment horizontal="center"/>
    </xf>
    <xf numFmtId="0" fontId="26" fillId="3" borderId="41" xfId="3" applyFont="1" applyFill="1" applyBorder="1" applyAlignment="1" applyProtection="1">
      <alignment horizontal="right"/>
    </xf>
    <xf numFmtId="0" fontId="5" fillId="3" borderId="41" xfId="3" applyFont="1" applyFill="1" applyBorder="1" applyAlignment="1" applyProtection="1">
      <alignment horizontal="left"/>
    </xf>
    <xf numFmtId="0" fontId="28" fillId="3" borderId="31" xfId="3" applyFont="1" applyFill="1" applyBorder="1" applyAlignment="1" applyProtection="1"/>
    <xf numFmtId="0" fontId="1" fillId="3" borderId="17" xfId="0" applyFont="1" applyFill="1" applyBorder="1"/>
    <xf numFmtId="0" fontId="14" fillId="3" borderId="37" xfId="0" applyFont="1" applyFill="1" applyBorder="1"/>
    <xf numFmtId="0" fontId="25" fillId="2" borderId="0" xfId="0" applyFont="1" applyFill="1" applyBorder="1" applyAlignment="1">
      <alignment horizontal="center"/>
    </xf>
    <xf numFmtId="0" fontId="13" fillId="3" borderId="23" xfId="0" applyFont="1" applyFill="1" applyBorder="1" applyAlignment="1">
      <alignment horizontal="right"/>
    </xf>
    <xf numFmtId="0" fontId="13" fillId="5" borderId="42" xfId="0" applyFont="1" applyFill="1" applyBorder="1" applyAlignment="1">
      <alignment horizontal="right"/>
    </xf>
    <xf numFmtId="0" fontId="13" fillId="3" borderId="42" xfId="0" applyFont="1" applyFill="1" applyBorder="1" applyAlignment="1">
      <alignment horizontal="right"/>
    </xf>
    <xf numFmtId="0" fontId="13" fillId="5" borderId="43" xfId="0" applyFont="1" applyFill="1" applyBorder="1" applyAlignment="1">
      <alignment horizontal="right"/>
    </xf>
    <xf numFmtId="0" fontId="13" fillId="3" borderId="43" xfId="0" applyFont="1" applyFill="1" applyBorder="1" applyAlignment="1">
      <alignment horizontal="right"/>
    </xf>
    <xf numFmtId="0" fontId="16" fillId="2" borderId="44" xfId="2" applyFont="1" applyFill="1" applyBorder="1" applyAlignment="1" applyProtection="1"/>
    <xf numFmtId="0" fontId="25" fillId="2" borderId="40" xfId="0" applyFont="1" applyFill="1" applyBorder="1" applyAlignment="1">
      <alignment horizontal="center"/>
    </xf>
    <xf numFmtId="0" fontId="15" fillId="2" borderId="0" xfId="3" applyFont="1" applyFill="1" applyAlignment="1" applyProtection="1"/>
    <xf numFmtId="0" fontId="14" fillId="3" borderId="36" xfId="0" applyFont="1" applyFill="1" applyBorder="1" applyAlignment="1"/>
    <xf numFmtId="0" fontId="13" fillId="3" borderId="24" xfId="0" applyFont="1" applyFill="1" applyBorder="1" applyAlignment="1">
      <alignment horizontal="right"/>
    </xf>
    <xf numFmtId="0" fontId="14" fillId="3" borderId="30" xfId="0" applyFont="1" applyFill="1" applyBorder="1"/>
    <xf numFmtId="0" fontId="0" fillId="3" borderId="35" xfId="0" applyFill="1" applyBorder="1"/>
    <xf numFmtId="0" fontId="0" fillId="5" borderId="36" xfId="0" applyFill="1" applyBorder="1"/>
    <xf numFmtId="15" fontId="0" fillId="3" borderId="35" xfId="0" applyNumberFormat="1" applyFill="1" applyBorder="1"/>
    <xf numFmtId="15" fontId="0" fillId="3" borderId="36" xfId="0" applyNumberFormat="1" applyFill="1" applyBorder="1"/>
    <xf numFmtId="0" fontId="0" fillId="3" borderId="36" xfId="0" applyFill="1" applyBorder="1"/>
    <xf numFmtId="15" fontId="0" fillId="3" borderId="37" xfId="0" applyNumberFormat="1" applyFill="1" applyBorder="1"/>
    <xf numFmtId="0" fontId="13" fillId="0" borderId="33" xfId="0" applyFont="1" applyBorder="1" applyAlignment="1"/>
    <xf numFmtId="0" fontId="13" fillId="4" borderId="39" xfId="0" applyFont="1" applyFill="1" applyBorder="1" applyAlignment="1"/>
    <xf numFmtId="0" fontId="14" fillId="3" borderId="35" xfId="0" applyFont="1" applyFill="1" applyBorder="1" applyAlignment="1"/>
    <xf numFmtId="0" fontId="14" fillId="5" borderId="31" xfId="0" applyFont="1" applyFill="1" applyBorder="1" applyAlignment="1"/>
    <xf numFmtId="0" fontId="14" fillId="3" borderId="2" xfId="0" applyFont="1" applyFill="1" applyBorder="1" applyAlignment="1">
      <alignment wrapText="1"/>
    </xf>
    <xf numFmtId="0" fontId="0" fillId="5" borderId="38" xfId="0" applyFill="1" applyBorder="1" applyAlignment="1">
      <alignment horizontal="justify" wrapText="1"/>
    </xf>
    <xf numFmtId="0" fontId="13" fillId="3" borderId="46" xfId="0" applyFont="1" applyFill="1" applyBorder="1" applyAlignment="1">
      <alignment horizontal="right"/>
    </xf>
    <xf numFmtId="0" fontId="1" fillId="3" borderId="47" xfId="0" applyFont="1" applyFill="1" applyBorder="1" applyAlignment="1"/>
    <xf numFmtId="0" fontId="14" fillId="3" borderId="48" xfId="0" applyFont="1" applyFill="1" applyBorder="1" applyAlignment="1">
      <alignment wrapText="1"/>
    </xf>
    <xf numFmtId="0" fontId="0" fillId="2" borderId="0" xfId="0" applyFill="1" applyAlignment="1">
      <alignment vertical="center"/>
    </xf>
    <xf numFmtId="0" fontId="32" fillId="2" borderId="0" xfId="3" applyFont="1" applyFill="1" applyBorder="1" applyAlignment="1" applyProtection="1">
      <alignment horizontal="center" vertical="center"/>
    </xf>
    <xf numFmtId="0" fontId="0" fillId="2" borderId="0" xfId="0" applyFill="1" applyBorder="1" applyAlignment="1">
      <alignment vertical="center"/>
    </xf>
    <xf numFmtId="0" fontId="7" fillId="2" borderId="23" xfId="0" applyFont="1" applyFill="1" applyBorder="1"/>
    <xf numFmtId="0" fontId="7" fillId="2" borderId="42" xfId="0" applyFont="1" applyFill="1" applyBorder="1"/>
    <xf numFmtId="0" fontId="7" fillId="2" borderId="24" xfId="0" applyFont="1" applyFill="1" applyBorder="1"/>
    <xf numFmtId="0" fontId="7" fillId="0" borderId="25" xfId="0" applyFont="1" applyBorder="1"/>
    <xf numFmtId="0" fontId="31" fillId="6" borderId="1" xfId="0" applyFont="1" applyFill="1" applyBorder="1" applyAlignment="1">
      <alignment vertical="center"/>
    </xf>
    <xf numFmtId="0" fontId="31" fillId="7" borderId="1" xfId="0" applyFont="1" applyFill="1" applyBorder="1" applyAlignment="1">
      <alignment vertical="center"/>
    </xf>
    <xf numFmtId="0" fontId="31" fillId="2" borderId="12" xfId="0" applyFont="1" applyFill="1" applyBorder="1" applyAlignment="1"/>
    <xf numFmtId="0" fontId="14" fillId="0" borderId="0" xfId="0" applyFont="1"/>
    <xf numFmtId="0" fontId="14" fillId="5" borderId="21" xfId="0" applyFont="1" applyFill="1" applyBorder="1" applyAlignment="1"/>
    <xf numFmtId="17" fontId="14" fillId="5" borderId="1" xfId="0" applyNumberFormat="1" applyFont="1" applyFill="1" applyBorder="1" applyAlignment="1"/>
    <xf numFmtId="0" fontId="14" fillId="5" borderId="15" xfId="0" applyFont="1" applyFill="1" applyBorder="1" applyAlignment="1">
      <alignment horizontal="justify" wrapText="1"/>
    </xf>
    <xf numFmtId="9" fontId="14" fillId="5" borderId="1" xfId="0" applyNumberFormat="1" applyFont="1" applyFill="1" applyBorder="1"/>
    <xf numFmtId="0" fontId="14" fillId="5" borderId="49" xfId="0" applyFont="1" applyFill="1" applyBorder="1" applyAlignment="1"/>
    <xf numFmtId="0" fontId="14" fillId="5" borderId="50" xfId="0" applyFont="1" applyFill="1" applyBorder="1" applyAlignment="1">
      <alignment horizontal="justify" wrapText="1"/>
    </xf>
    <xf numFmtId="0" fontId="13" fillId="5" borderId="24" xfId="0" applyFont="1" applyFill="1" applyBorder="1" applyAlignment="1">
      <alignment horizontal="right"/>
    </xf>
    <xf numFmtId="9" fontId="14" fillId="5" borderId="36" xfId="0" applyNumberFormat="1" applyFont="1" applyFill="1" applyBorder="1"/>
    <xf numFmtId="9" fontId="14" fillId="3" borderId="36" xfId="0" applyNumberFormat="1" applyFont="1" applyFill="1" applyBorder="1"/>
    <xf numFmtId="0" fontId="14" fillId="5" borderId="22" xfId="0" applyFont="1" applyFill="1" applyBorder="1"/>
    <xf numFmtId="0" fontId="14" fillId="3" borderId="12" xfId="0" applyFont="1" applyFill="1" applyBorder="1"/>
    <xf numFmtId="0" fontId="13" fillId="5" borderId="20" xfId="0" applyFont="1" applyFill="1" applyBorder="1"/>
    <xf numFmtId="0" fontId="14" fillId="5" borderId="21" xfId="0" applyFont="1" applyFill="1" applyBorder="1"/>
    <xf numFmtId="17" fontId="14" fillId="5" borderId="31" xfId="0" applyNumberFormat="1" applyFont="1" applyFill="1" applyBorder="1"/>
    <xf numFmtId="0" fontId="14" fillId="5" borderId="38" xfId="0" applyFont="1" applyFill="1" applyBorder="1" applyAlignment="1">
      <alignment horizontal="justify"/>
    </xf>
    <xf numFmtId="0" fontId="14" fillId="5" borderId="33" xfId="0" applyFont="1" applyFill="1" applyBorder="1" applyAlignment="1"/>
    <xf numFmtId="0" fontId="14" fillId="5" borderId="5" xfId="0" applyFont="1" applyFill="1" applyBorder="1" applyAlignment="1">
      <alignment horizontal="justify" wrapText="1"/>
    </xf>
    <xf numFmtId="9" fontId="14" fillId="5" borderId="1" xfId="0" applyNumberFormat="1" applyFont="1" applyFill="1" applyBorder="1" applyAlignment="1"/>
    <xf numFmtId="14" fontId="32" fillId="2" borderId="0" xfId="3" applyNumberFormat="1" applyFont="1" applyFill="1" applyBorder="1" applyAlignment="1" applyProtection="1">
      <alignment horizontal="center" vertical="center"/>
    </xf>
    <xf numFmtId="0" fontId="7" fillId="0" borderId="0" xfId="0" applyFont="1" applyBorder="1" applyAlignment="1">
      <alignment vertical="center"/>
    </xf>
    <xf numFmtId="0" fontId="1" fillId="0" borderId="0" xfId="0" applyFont="1" applyFill="1"/>
    <xf numFmtId="0" fontId="31" fillId="2" borderId="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3" fillId="3" borderId="35" xfId="0" applyFont="1" applyFill="1" applyBorder="1" applyAlignment="1">
      <alignment wrapText="1"/>
    </xf>
    <xf numFmtId="0" fontId="13" fillId="3" borderId="36" xfId="0" applyFont="1" applyFill="1" applyBorder="1" applyAlignment="1">
      <alignment wrapText="1"/>
    </xf>
    <xf numFmtId="0" fontId="13" fillId="3" borderId="36" xfId="0" applyFont="1" applyFill="1" applyBorder="1"/>
    <xf numFmtId="0" fontId="13" fillId="3" borderId="37" xfId="0" applyFont="1" applyFill="1" applyBorder="1" applyAlignment="1">
      <alignment wrapText="1"/>
    </xf>
    <xf numFmtId="0" fontId="13" fillId="5" borderId="36" xfId="0" applyFont="1" applyFill="1" applyBorder="1" applyAlignment="1">
      <alignment wrapText="1"/>
    </xf>
    <xf numFmtId="0" fontId="13" fillId="5" borderId="36" xfId="0" applyFont="1" applyFill="1" applyBorder="1"/>
    <xf numFmtId="0" fontId="13" fillId="5" borderId="31" xfId="0" applyFont="1" applyFill="1" applyBorder="1"/>
    <xf numFmtId="17" fontId="1" fillId="18" borderId="1" xfId="0" applyNumberFormat="1" applyFont="1" applyFill="1" applyBorder="1"/>
    <xf numFmtId="0" fontId="1" fillId="0" borderId="1" xfId="0" applyFont="1" applyBorder="1"/>
    <xf numFmtId="0" fontId="14" fillId="0" borderId="1" xfId="0" applyFont="1" applyBorder="1"/>
    <xf numFmtId="17" fontId="1" fillId="18" borderId="22" xfId="0" applyNumberFormat="1" applyFont="1" applyFill="1" applyBorder="1"/>
    <xf numFmtId="0" fontId="1" fillId="0" borderId="22" xfId="0" applyFont="1" applyBorder="1"/>
    <xf numFmtId="0" fontId="13" fillId="4" borderId="51" xfId="0" applyFont="1" applyFill="1" applyBorder="1"/>
    <xf numFmtId="0" fontId="1" fillId="0" borderId="9" xfId="0" applyFont="1" applyBorder="1"/>
    <xf numFmtId="0" fontId="1" fillId="0" borderId="8" xfId="0" applyFont="1" applyBorder="1"/>
    <xf numFmtId="0" fontId="31" fillId="8" borderId="12" xfId="0" applyFont="1" applyFill="1" applyBorder="1" applyAlignment="1">
      <alignment vertical="center"/>
    </xf>
    <xf numFmtId="0" fontId="7" fillId="8" borderId="1" xfId="0" applyFont="1" applyFill="1" applyBorder="1" applyAlignment="1">
      <alignment vertical="center"/>
    </xf>
    <xf numFmtId="0" fontId="13" fillId="3" borderId="6" xfId="0" applyFont="1" applyFill="1" applyBorder="1"/>
    <xf numFmtId="0" fontId="14" fillId="8" borderId="49" xfId="0" applyFont="1" applyFill="1" applyBorder="1" applyAlignment="1">
      <alignment horizontal="right" vertical="top" wrapText="1"/>
    </xf>
    <xf numFmtId="0" fontId="14" fillId="5" borderId="1" xfId="0" applyFont="1" applyFill="1" applyBorder="1" applyAlignment="1">
      <alignment wrapText="1"/>
    </xf>
    <xf numFmtId="0" fontId="13" fillId="4" borderId="33" xfId="0" applyFont="1" applyFill="1" applyBorder="1"/>
    <xf numFmtId="0" fontId="31" fillId="9" borderId="1" xfId="0" applyFont="1" applyFill="1" applyBorder="1" applyAlignment="1">
      <alignment vertical="center"/>
    </xf>
    <xf numFmtId="0" fontId="31" fillId="8" borderId="11" xfId="0" applyFont="1" applyFill="1" applyBorder="1" applyAlignment="1">
      <alignment vertical="center"/>
    </xf>
    <xf numFmtId="0" fontId="31" fillId="10" borderId="1" xfId="0" applyFont="1" applyFill="1" applyBorder="1" applyAlignment="1">
      <alignment vertical="center"/>
    </xf>
    <xf numFmtId="0" fontId="31" fillId="11" borderId="1" xfId="0" applyFont="1" applyFill="1" applyBorder="1" applyAlignment="1">
      <alignment vertical="center"/>
    </xf>
    <xf numFmtId="0" fontId="31" fillId="12" borderId="1" xfId="0" applyFont="1" applyFill="1" applyBorder="1"/>
    <xf numFmtId="0" fontId="31" fillId="13" borderId="1" xfId="0" applyFont="1" applyFill="1" applyBorder="1" applyAlignment="1">
      <alignment vertical="center"/>
    </xf>
    <xf numFmtId="0" fontId="31" fillId="14" borderId="1" xfId="0" applyFont="1" applyFill="1" applyBorder="1" applyAlignment="1">
      <alignment vertical="center"/>
    </xf>
    <xf numFmtId="0" fontId="31" fillId="2" borderId="2" xfId="0" applyFont="1" applyFill="1" applyBorder="1" applyAlignment="1">
      <alignment vertical="center"/>
    </xf>
    <xf numFmtId="0" fontId="31" fillId="2" borderId="8" xfId="0" applyFont="1" applyFill="1" applyBorder="1" applyAlignment="1">
      <alignment vertical="center"/>
    </xf>
    <xf numFmtId="0" fontId="13" fillId="3" borderId="52" xfId="0" applyFont="1" applyFill="1" applyBorder="1"/>
    <xf numFmtId="166" fontId="14" fillId="3" borderId="1" xfId="0" applyNumberFormat="1" applyFont="1" applyFill="1" applyBorder="1"/>
    <xf numFmtId="0" fontId="13" fillId="4" borderId="0" xfId="0" applyFont="1" applyFill="1" applyBorder="1"/>
    <xf numFmtId="0" fontId="14" fillId="0" borderId="1" xfId="0" applyFont="1" applyFill="1" applyBorder="1" applyAlignment="1">
      <alignment vertical="top" wrapText="1"/>
    </xf>
    <xf numFmtId="9" fontId="35" fillId="16" borderId="58" xfId="1" applyNumberFormat="1" applyFont="1" applyFill="1" applyBorder="1" applyAlignment="1">
      <alignment horizontal="right" vertical="top" wrapText="1"/>
    </xf>
    <xf numFmtId="15" fontId="0" fillId="27" borderId="35" xfId="0" applyNumberFormat="1" applyFill="1" applyBorder="1" applyAlignment="1">
      <alignment wrapText="1"/>
    </xf>
    <xf numFmtId="0" fontId="14" fillId="3" borderId="36" xfId="0" applyFont="1" applyFill="1" applyBorder="1" applyAlignment="1">
      <alignment wrapText="1"/>
    </xf>
    <xf numFmtId="0" fontId="14" fillId="0" borderId="12" xfId="0" applyFont="1" applyBorder="1" applyAlignment="1">
      <alignment vertical="top" wrapText="1"/>
    </xf>
    <xf numFmtId="0" fontId="14" fillId="0" borderId="1" xfId="0" applyFont="1" applyBorder="1" applyAlignment="1">
      <alignment vertical="top" wrapText="1"/>
    </xf>
    <xf numFmtId="0" fontId="14" fillId="0" borderId="22" xfId="0" applyFont="1" applyFill="1" applyBorder="1" applyAlignment="1">
      <alignment vertical="top" wrapText="1"/>
    </xf>
    <xf numFmtId="0" fontId="14" fillId="0" borderId="0" xfId="0" applyFont="1" applyFill="1" applyBorder="1" applyAlignment="1">
      <alignment vertical="top" wrapText="1"/>
    </xf>
    <xf numFmtId="0" fontId="0" fillId="8" borderId="1" xfId="0" applyFill="1" applyBorder="1" applyAlignment="1">
      <alignment horizontal="right" vertical="top" wrapText="1"/>
    </xf>
    <xf numFmtId="17" fontId="1" fillId="0" borderId="1" xfId="0" applyNumberFormat="1" applyFont="1" applyBorder="1"/>
    <xf numFmtId="0" fontId="1" fillId="18" borderId="1" xfId="0" applyFont="1" applyFill="1" applyBorder="1"/>
    <xf numFmtId="0" fontId="31" fillId="28" borderId="1" xfId="0" applyFont="1" applyFill="1" applyBorder="1" applyAlignment="1">
      <alignment vertical="center"/>
    </xf>
    <xf numFmtId="0" fontId="31" fillId="28" borderId="12" xfId="0" applyFont="1" applyFill="1" applyBorder="1" applyAlignment="1">
      <alignment vertical="center"/>
    </xf>
    <xf numFmtId="0" fontId="1" fillId="3" borderId="18" xfId="0" applyFont="1" applyFill="1" applyBorder="1" applyAlignment="1">
      <alignment horizontal="justify"/>
    </xf>
    <xf numFmtId="0" fontId="1" fillId="3" borderId="38" xfId="0" applyFont="1" applyFill="1" applyBorder="1" applyAlignment="1">
      <alignment wrapText="1"/>
    </xf>
    <xf numFmtId="0" fontId="13" fillId="29" borderId="43" xfId="0" applyFont="1" applyFill="1" applyBorder="1" applyAlignment="1">
      <alignment horizontal="right"/>
    </xf>
    <xf numFmtId="0" fontId="1" fillId="29" borderId="1" xfId="0" applyFont="1" applyFill="1" applyBorder="1"/>
    <xf numFmtId="0" fontId="1" fillId="29" borderId="36" xfId="0" applyFont="1" applyFill="1" applyBorder="1"/>
    <xf numFmtId="0" fontId="14" fillId="29" borderId="1" xfId="0" applyFont="1" applyFill="1" applyBorder="1" applyAlignment="1"/>
    <xf numFmtId="0" fontId="14" fillId="29" borderId="36" xfId="0" applyFont="1" applyFill="1" applyBorder="1" applyAlignment="1"/>
    <xf numFmtId="0" fontId="13" fillId="29" borderId="15" xfId="0" applyFont="1" applyFill="1" applyBorder="1" applyAlignment="1">
      <alignment vertical="top" wrapText="1"/>
    </xf>
    <xf numFmtId="0" fontId="31" fillId="28" borderId="45" xfId="0" applyFont="1" applyFill="1" applyBorder="1" applyAlignment="1">
      <alignment horizontal="center"/>
    </xf>
    <xf numFmtId="0" fontId="1" fillId="29" borderId="14" xfId="0" applyFont="1" applyFill="1" applyBorder="1"/>
    <xf numFmtId="0" fontId="14" fillId="29" borderId="1" xfId="0" applyFont="1" applyFill="1" applyBorder="1"/>
    <xf numFmtId="0" fontId="14" fillId="29" borderId="36" xfId="0" applyFont="1" applyFill="1" applyBorder="1"/>
    <xf numFmtId="0" fontId="14" fillId="29" borderId="31" xfId="0" applyFont="1" applyFill="1" applyBorder="1"/>
    <xf numFmtId="0" fontId="14" fillId="29" borderId="15" xfId="0" applyFont="1" applyFill="1" applyBorder="1"/>
    <xf numFmtId="0" fontId="1" fillId="29" borderId="21" xfId="0" applyFont="1" applyFill="1" applyBorder="1"/>
    <xf numFmtId="0" fontId="14" fillId="29" borderId="22" xfId="0" applyFont="1" applyFill="1" applyBorder="1"/>
    <xf numFmtId="0" fontId="14" fillId="29" borderId="31" xfId="0" applyFont="1" applyFill="1" applyBorder="1" applyAlignment="1">
      <alignment wrapText="1"/>
    </xf>
    <xf numFmtId="0" fontId="13" fillId="29" borderId="38" xfId="0" applyFont="1" applyFill="1" applyBorder="1" applyAlignment="1">
      <alignment horizontal="justify"/>
    </xf>
    <xf numFmtId="0" fontId="1" fillId="29" borderId="1" xfId="0" applyFont="1" applyFill="1" applyBorder="1" applyAlignment="1">
      <alignment vertical="top" wrapText="1"/>
    </xf>
    <xf numFmtId="0" fontId="14" fillId="29" borderId="15" xfId="0" applyFont="1" applyFill="1" applyBorder="1" applyAlignment="1">
      <alignment wrapText="1"/>
    </xf>
    <xf numFmtId="0" fontId="1" fillId="8" borderId="49" xfId="0" applyFont="1" applyFill="1" applyBorder="1" applyAlignment="1">
      <alignment horizontal="right" vertical="top" wrapText="1"/>
    </xf>
    <xf numFmtId="9" fontId="1" fillId="0" borderId="49" xfId="0" applyNumberFormat="1" applyFont="1" applyFill="1" applyBorder="1" applyAlignment="1"/>
    <xf numFmtId="0" fontId="0" fillId="0" borderId="36" xfId="0" applyBorder="1" applyAlignment="1">
      <alignment wrapText="1"/>
    </xf>
    <xf numFmtId="9" fontId="0" fillId="0" borderId="36" xfId="0" applyNumberFormat="1" applyBorder="1" applyAlignment="1">
      <alignment wrapText="1"/>
    </xf>
    <xf numFmtId="0" fontId="1" fillId="5" borderId="15" xfId="0" applyFont="1" applyFill="1" applyBorder="1" applyAlignment="1">
      <alignment horizontal="justify"/>
    </xf>
    <xf numFmtId="0" fontId="1" fillId="0" borderId="1" xfId="4" applyFont="1" applyFill="1" applyBorder="1" applyAlignment="1">
      <alignment vertical="top" wrapText="1"/>
    </xf>
    <xf numFmtId="10" fontId="1" fillId="3" borderId="35" xfId="0" applyNumberFormat="1" applyFont="1" applyFill="1" applyBorder="1"/>
    <xf numFmtId="10" fontId="1" fillId="3" borderId="36" xfId="0" applyNumberFormat="1" applyFont="1" applyFill="1" applyBorder="1"/>
    <xf numFmtId="10" fontId="1" fillId="5" borderId="36" xfId="0" applyNumberFormat="1" applyFont="1" applyFill="1" applyBorder="1"/>
    <xf numFmtId="10" fontId="1" fillId="3" borderId="31" xfId="0" applyNumberFormat="1" applyFont="1" applyFill="1" applyBorder="1"/>
    <xf numFmtId="0" fontId="14" fillId="3" borderId="12" xfId="0" applyFont="1" applyFill="1" applyBorder="1" applyAlignment="1">
      <alignment wrapText="1"/>
    </xf>
    <xf numFmtId="0" fontId="14" fillId="3" borderId="1" xfId="0" applyFont="1" applyFill="1" applyBorder="1" applyAlignment="1">
      <alignment wrapText="1"/>
    </xf>
    <xf numFmtId="0" fontId="13" fillId="5" borderId="59" xfId="0" applyFont="1" applyFill="1" applyBorder="1" applyAlignment="1">
      <alignment horizontal="right"/>
    </xf>
    <xf numFmtId="0" fontId="31" fillId="30" borderId="1" xfId="0" applyFont="1" applyFill="1" applyBorder="1" applyAlignment="1">
      <alignment vertical="center"/>
    </xf>
    <xf numFmtId="9" fontId="35" fillId="31" borderId="58" xfId="1" applyNumberFormat="1" applyFont="1" applyFill="1" applyBorder="1" applyAlignment="1">
      <alignment horizontal="right" vertical="top" wrapText="1"/>
    </xf>
    <xf numFmtId="0" fontId="0" fillId="32" borderId="30" xfId="3" applyFont="1" applyFill="1" applyBorder="1" applyAlignment="1" applyProtection="1">
      <alignment horizontal="right" vertical="top" wrapText="1"/>
    </xf>
    <xf numFmtId="0" fontId="0" fillId="32" borderId="2" xfId="3" applyFont="1" applyFill="1" applyBorder="1" applyAlignment="1" applyProtection="1">
      <alignment horizontal="right" vertical="top" wrapText="1"/>
    </xf>
    <xf numFmtId="0" fontId="37" fillId="0" borderId="18" xfId="3" applyFont="1" applyFill="1" applyBorder="1" applyAlignment="1" applyProtection="1">
      <alignment vertical="top" wrapText="1"/>
    </xf>
    <xf numFmtId="9" fontId="1" fillId="3" borderId="31" xfId="0" applyNumberFormat="1" applyFont="1" applyFill="1" applyBorder="1"/>
    <xf numFmtId="2" fontId="1" fillId="3" borderId="31" xfId="0" applyNumberFormat="1" applyFont="1" applyFill="1" applyBorder="1"/>
    <xf numFmtId="167" fontId="1" fillId="3" borderId="31" xfId="0" applyNumberFormat="1" applyFont="1" applyFill="1" applyBorder="1"/>
    <xf numFmtId="0" fontId="1" fillId="5" borderId="0" xfId="0" applyFont="1" applyFill="1" applyBorder="1"/>
    <xf numFmtId="0" fontId="13" fillId="3" borderId="13" xfId="0" applyFont="1" applyFill="1" applyBorder="1" applyAlignment="1"/>
    <xf numFmtId="0" fontId="14" fillId="3" borderId="14" xfId="0" applyFont="1" applyFill="1" applyBorder="1" applyAlignment="1"/>
    <xf numFmtId="0" fontId="13" fillId="34" borderId="23" xfId="0" applyFont="1" applyFill="1" applyBorder="1" applyAlignment="1">
      <alignment horizontal="right"/>
    </xf>
    <xf numFmtId="0" fontId="13" fillId="34" borderId="13" xfId="0" applyFont="1" applyFill="1" applyBorder="1"/>
    <xf numFmtId="0" fontId="14" fillId="34" borderId="1" xfId="0" applyFont="1" applyFill="1" applyBorder="1"/>
    <xf numFmtId="17" fontId="14" fillId="34" borderId="1" xfId="0" applyNumberFormat="1" applyFont="1" applyFill="1" applyBorder="1"/>
    <xf numFmtId="17" fontId="14" fillId="34" borderId="36" xfId="0" applyNumberFormat="1" applyFont="1" applyFill="1" applyBorder="1"/>
    <xf numFmtId="0" fontId="1" fillId="34" borderId="15" xfId="0" applyFont="1" applyFill="1" applyBorder="1" applyAlignment="1">
      <alignment horizontal="justify"/>
    </xf>
    <xf numFmtId="0" fontId="0" fillId="0" borderId="11" xfId="2" applyFont="1" applyFill="1" applyBorder="1" applyAlignment="1" applyProtection="1">
      <alignment vertical="top" wrapText="1"/>
    </xf>
    <xf numFmtId="0" fontId="1" fillId="3" borderId="36" xfId="0" applyFont="1" applyFill="1" applyBorder="1" applyAlignment="1"/>
    <xf numFmtId="0" fontId="1" fillId="8" borderId="63" xfId="0" applyFont="1" applyFill="1" applyBorder="1" applyAlignment="1">
      <alignment horizontal="right" vertical="top" wrapText="1"/>
    </xf>
    <xf numFmtId="0" fontId="1" fillId="8" borderId="66" xfId="0" applyFont="1" applyFill="1" applyBorder="1" applyAlignment="1">
      <alignment horizontal="right" vertical="top" wrapText="1"/>
    </xf>
    <xf numFmtId="0" fontId="13" fillId="3" borderId="6" xfId="0" applyFont="1" applyFill="1" applyBorder="1" applyAlignment="1">
      <alignment wrapText="1"/>
    </xf>
    <xf numFmtId="0" fontId="0" fillId="0" borderId="61" xfId="0" applyFont="1" applyBorder="1" applyAlignment="1" applyProtection="1">
      <alignment vertical="top" wrapText="1"/>
    </xf>
    <xf numFmtId="0" fontId="1" fillId="19" borderId="1" xfId="0" applyFont="1" applyFill="1" applyBorder="1"/>
    <xf numFmtId="0" fontId="0" fillId="0" borderId="67" xfId="0" applyFont="1" applyBorder="1" applyAlignment="1">
      <alignment vertical="top" wrapText="1"/>
    </xf>
    <xf numFmtId="0" fontId="0" fillId="0" borderId="18" xfId="2" applyFont="1" applyFill="1" applyBorder="1" applyAlignment="1" applyProtection="1">
      <alignment vertical="top" wrapText="1"/>
    </xf>
    <xf numFmtId="0" fontId="0" fillId="0" borderId="69" xfId="0" applyBorder="1" applyAlignment="1">
      <alignment wrapText="1"/>
    </xf>
    <xf numFmtId="0" fontId="0" fillId="0" borderId="68" xfId="0" applyBorder="1" applyAlignment="1">
      <alignment wrapText="1"/>
    </xf>
    <xf numFmtId="0" fontId="1" fillId="0" borderId="64" xfId="0" applyFont="1" applyBorder="1" applyAlignment="1" applyProtection="1">
      <alignment vertical="top" wrapText="1"/>
    </xf>
    <xf numFmtId="0" fontId="35" fillId="0" borderId="0" xfId="8" applyFont="1" applyAlignment="1">
      <alignment wrapText="1"/>
    </xf>
    <xf numFmtId="2" fontId="1" fillId="29" borderId="70" xfId="4" applyNumberFormat="1" applyFill="1" applyBorder="1"/>
    <xf numFmtId="0" fontId="35" fillId="0" borderId="72" xfId="11" applyFont="1" applyBorder="1" applyAlignment="1">
      <alignment vertical="top" wrapText="1"/>
    </xf>
    <xf numFmtId="0" fontId="1" fillId="0" borderId="60" xfId="0" applyFont="1" applyFill="1" applyBorder="1" applyAlignment="1">
      <alignment vertical="top" wrapText="1"/>
    </xf>
    <xf numFmtId="2" fontId="0" fillId="8" borderId="75" xfId="0" applyNumberFormat="1" applyFill="1" applyBorder="1"/>
    <xf numFmtId="0" fontId="35" fillId="0" borderId="71" xfId="11" applyFont="1" applyBorder="1" applyAlignment="1">
      <alignment vertical="top" wrapText="1"/>
    </xf>
    <xf numFmtId="2" fontId="0" fillId="29" borderId="77" xfId="0" applyNumberFormat="1" applyFill="1" applyBorder="1"/>
    <xf numFmtId="0" fontId="0" fillId="0" borderId="76" xfId="0" applyBorder="1" applyAlignment="1">
      <alignment wrapText="1"/>
    </xf>
    <xf numFmtId="0" fontId="0" fillId="0" borderId="61" xfId="0" applyFont="1" applyFill="1" applyBorder="1" applyAlignment="1" applyProtection="1">
      <alignment horizontal="right" vertical="top" wrapText="1"/>
    </xf>
    <xf numFmtId="165" fontId="0" fillId="35" borderId="64" xfId="0" applyNumberFormat="1" applyFill="1" applyBorder="1" applyAlignment="1">
      <alignment horizontal="right" vertical="top" wrapText="1"/>
    </xf>
    <xf numFmtId="9" fontId="14" fillId="3" borderId="1" xfId="0" applyNumberFormat="1" applyFont="1" applyFill="1" applyBorder="1"/>
    <xf numFmtId="9" fontId="14" fillId="3" borderId="22" xfId="0" applyNumberFormat="1" applyFont="1" applyFill="1" applyBorder="1"/>
    <xf numFmtId="165" fontId="0" fillId="35" borderId="65" xfId="0" applyNumberFormat="1" applyFont="1" applyFill="1" applyBorder="1" applyAlignment="1">
      <alignment horizontal="right" vertical="top" wrapText="1"/>
    </xf>
    <xf numFmtId="10" fontId="0" fillId="33" borderId="65" xfId="0" applyNumberFormat="1" applyFont="1" applyFill="1" applyBorder="1" applyAlignment="1">
      <alignment horizontal="right" vertical="top" wrapText="1"/>
    </xf>
    <xf numFmtId="0" fontId="0" fillId="0" borderId="62" xfId="0" applyFont="1" applyBorder="1" applyAlignment="1">
      <alignment vertical="top" wrapText="1"/>
    </xf>
    <xf numFmtId="9" fontId="0" fillId="36" borderId="60" xfId="0" applyNumberFormat="1" applyFill="1" applyBorder="1" applyAlignment="1">
      <alignment vertical="top" wrapText="1"/>
    </xf>
    <xf numFmtId="0" fontId="1" fillId="36" borderId="63" xfId="0" applyFont="1" applyFill="1" applyBorder="1" applyAlignment="1">
      <alignment horizontal="right" vertical="top" wrapText="1"/>
    </xf>
    <xf numFmtId="0" fontId="0" fillId="36" borderId="63" xfId="0" applyFill="1" applyBorder="1"/>
    <xf numFmtId="0" fontId="1" fillId="0" borderId="79" xfId="0" applyFont="1" applyFill="1" applyBorder="1" applyAlignment="1">
      <alignment vertical="top" wrapText="1"/>
    </xf>
    <xf numFmtId="16" fontId="1" fillId="0" borderId="79" xfId="0" applyNumberFormat="1" applyFont="1" applyFill="1" applyBorder="1" applyAlignment="1">
      <alignment vertical="top" wrapText="1"/>
    </xf>
    <xf numFmtId="0" fontId="1" fillId="0" borderId="79" xfId="0" applyFont="1" applyFill="1" applyBorder="1" applyAlignment="1">
      <alignment wrapText="1"/>
    </xf>
    <xf numFmtId="10" fontId="1" fillId="8" borderId="79" xfId="0" applyNumberFormat="1" applyFont="1" applyFill="1" applyBorder="1"/>
    <xf numFmtId="10" fontId="1" fillId="8" borderId="79" xfId="0" applyNumberFormat="1" applyFont="1" applyFill="1" applyBorder="1" applyAlignment="1">
      <alignment vertical="top"/>
    </xf>
    <xf numFmtId="0" fontId="1" fillId="8" borderId="1" xfId="0" applyFont="1" applyFill="1" applyBorder="1" applyAlignment="1">
      <alignment vertical="center"/>
    </xf>
    <xf numFmtId="0" fontId="40" fillId="0" borderId="81" xfId="0" applyNumberFormat="1" applyFont="1" applyBorder="1" applyAlignment="1">
      <alignment vertical="top" wrapText="1"/>
    </xf>
    <xf numFmtId="0" fontId="0" fillId="0" borderId="74" xfId="0" applyBorder="1" applyAlignment="1">
      <alignment vertical="top" wrapText="1"/>
    </xf>
    <xf numFmtId="0" fontId="0" fillId="0" borderId="78" xfId="0" applyBorder="1" applyAlignment="1">
      <alignment wrapText="1"/>
    </xf>
    <xf numFmtId="0" fontId="0" fillId="0" borderId="86" xfId="0" applyBorder="1" applyAlignment="1">
      <alignment wrapText="1"/>
    </xf>
    <xf numFmtId="0" fontId="0" fillId="0" borderId="86" xfId="0" applyBorder="1"/>
    <xf numFmtId="0" fontId="0" fillId="8" borderId="87" xfId="0" applyFill="1" applyBorder="1" applyAlignment="1">
      <alignment horizontal="center"/>
    </xf>
    <xf numFmtId="9" fontId="0" fillId="8" borderId="78" xfId="0" applyNumberFormat="1" applyFill="1" applyBorder="1" applyAlignment="1">
      <alignment horizontal="center"/>
    </xf>
    <xf numFmtId="17" fontId="1" fillId="17" borderId="1" xfId="0" applyNumberFormat="1" applyFont="1" applyFill="1" applyBorder="1"/>
    <xf numFmtId="0" fontId="7" fillId="17" borderId="1" xfId="0" applyFont="1" applyFill="1" applyBorder="1" applyAlignment="1">
      <alignment vertical="center"/>
    </xf>
    <xf numFmtId="0" fontId="14" fillId="17" borderId="0" xfId="0" applyFont="1" applyFill="1"/>
    <xf numFmtId="0" fontId="1" fillId="17" borderId="0" xfId="0" applyFont="1" applyFill="1"/>
    <xf numFmtId="9" fontId="14" fillId="3" borderId="2" xfId="0" applyNumberFormat="1" applyFont="1" applyFill="1" applyBorder="1"/>
    <xf numFmtId="0" fontId="0" fillId="0" borderId="96" xfId="0" applyFont="1" applyBorder="1" applyAlignment="1">
      <alignment vertical="top" wrapText="1"/>
    </xf>
    <xf numFmtId="0" fontId="1" fillId="0" borderId="95" xfId="0" applyFont="1" applyBorder="1" applyAlignment="1">
      <alignment vertical="top" wrapText="1"/>
    </xf>
    <xf numFmtId="0" fontId="39" fillId="0" borderId="95" xfId="0" applyFont="1" applyBorder="1" applyAlignment="1">
      <alignment wrapText="1"/>
    </xf>
    <xf numFmtId="0" fontId="1" fillId="3" borderId="35" xfId="0" applyFont="1" applyFill="1" applyBorder="1" applyAlignment="1"/>
    <xf numFmtId="0" fontId="0" fillId="0" borderId="100" xfId="0" applyBorder="1" applyAlignment="1">
      <alignment wrapText="1"/>
    </xf>
    <xf numFmtId="0" fontId="1" fillId="0" borderId="100" xfId="0" applyFont="1" applyFill="1" applyBorder="1" applyAlignment="1">
      <alignment wrapText="1"/>
    </xf>
    <xf numFmtId="0" fontId="0" fillId="0" borderId="100" xfId="0" applyFill="1" applyBorder="1" applyAlignment="1">
      <alignment wrapText="1"/>
    </xf>
    <xf numFmtId="0" fontId="0" fillId="0" borderId="100" xfId="0" applyNumberFormat="1" applyFont="1" applyFill="1" applyBorder="1" applyAlignment="1" applyProtection="1">
      <alignment horizontal="left" vertical="top" wrapText="1"/>
    </xf>
    <xf numFmtId="0" fontId="1" fillId="0" borderId="100" xfId="0" applyFont="1" applyFill="1" applyBorder="1" applyAlignment="1">
      <alignment horizontal="left" vertical="top" wrapText="1"/>
    </xf>
    <xf numFmtId="0" fontId="1" fillId="0" borderId="82" xfId="13" applyBorder="1" applyAlignment="1">
      <alignment wrapText="1"/>
    </xf>
    <xf numFmtId="0" fontId="0" fillId="32" borderId="61" xfId="0" applyFont="1" applyFill="1" applyBorder="1" applyAlignment="1" applyProtection="1">
      <alignment horizontal="right" vertical="top" wrapText="1"/>
    </xf>
    <xf numFmtId="0" fontId="0" fillId="0" borderId="104" xfId="0" applyFont="1" applyBorder="1" applyAlignment="1" applyProtection="1">
      <alignment vertical="top" wrapText="1"/>
    </xf>
    <xf numFmtId="0" fontId="0" fillId="19" borderId="84" xfId="0" applyFill="1" applyBorder="1"/>
    <xf numFmtId="0" fontId="1" fillId="19" borderId="84" xfId="0" applyFont="1" applyFill="1" applyBorder="1" applyAlignment="1">
      <alignment wrapText="1"/>
    </xf>
    <xf numFmtId="0" fontId="1" fillId="0" borderId="80" xfId="0" applyFont="1" applyBorder="1" applyAlignment="1">
      <alignment wrapText="1"/>
    </xf>
    <xf numFmtId="0" fontId="1" fillId="0" borderId="73" xfId="0" applyFont="1" applyBorder="1" applyAlignment="1">
      <alignment vertical="top" wrapText="1"/>
    </xf>
    <xf numFmtId="0" fontId="14" fillId="5" borderId="78" xfId="0" applyFont="1" applyFill="1" applyBorder="1" applyAlignment="1"/>
    <xf numFmtId="17" fontId="14" fillId="5" borderId="78" xfId="0" applyNumberFormat="1" applyFont="1" applyFill="1" applyBorder="1" applyAlignment="1"/>
    <xf numFmtId="0" fontId="14" fillId="5" borderId="38" xfId="0" applyFont="1" applyFill="1" applyBorder="1" applyAlignment="1">
      <alignment horizontal="justify" wrapText="1"/>
    </xf>
    <xf numFmtId="0" fontId="1" fillId="0" borderId="105" xfId="13" applyBorder="1" applyAlignment="1">
      <alignment wrapText="1"/>
    </xf>
    <xf numFmtId="0" fontId="1" fillId="0" borderId="6" xfId="13" applyBorder="1" applyAlignment="1">
      <alignment wrapText="1"/>
    </xf>
    <xf numFmtId="15" fontId="0" fillId="0" borderId="31" xfId="0" applyNumberFormat="1" applyFill="1" applyBorder="1" applyAlignment="1">
      <alignment wrapText="1"/>
    </xf>
    <xf numFmtId="14" fontId="1" fillId="18" borderId="6" xfId="13" applyNumberFormat="1" applyFill="1" applyBorder="1"/>
    <xf numFmtId="0" fontId="1" fillId="0" borderId="6" xfId="13" applyFont="1" applyBorder="1" applyAlignment="1">
      <alignment wrapText="1"/>
    </xf>
    <xf numFmtId="0" fontId="36" fillId="0" borderId="6" xfId="5" applyBorder="1" applyAlignment="1" applyProtection="1">
      <alignment wrapText="1"/>
    </xf>
    <xf numFmtId="2" fontId="0" fillId="8" borderId="31" xfId="0" applyNumberFormat="1" applyFill="1" applyBorder="1"/>
    <xf numFmtId="2" fontId="0" fillId="8" borderId="91" xfId="0" applyNumberFormat="1" applyFill="1" applyBorder="1"/>
    <xf numFmtId="2" fontId="0" fillId="8" borderId="101" xfId="0" applyNumberFormat="1" applyFill="1" applyBorder="1"/>
    <xf numFmtId="2" fontId="0" fillId="8" borderId="32" xfId="0" applyNumberFormat="1" applyFill="1" applyBorder="1"/>
    <xf numFmtId="2" fontId="0" fillId="8" borderId="103" xfId="0" applyNumberFormat="1" applyFill="1" applyBorder="1" applyAlignment="1">
      <alignment vertical="center"/>
    </xf>
    <xf numFmtId="2" fontId="0" fillId="8" borderId="103" xfId="0" applyNumberFormat="1" applyFill="1" applyBorder="1"/>
    <xf numFmtId="0" fontId="39" fillId="0" borderId="102" xfId="0" applyFont="1" applyBorder="1" applyAlignment="1">
      <alignment wrapText="1"/>
    </xf>
    <xf numFmtId="10" fontId="41" fillId="37" borderId="106" xfId="0" applyNumberFormat="1" applyFont="1" applyFill="1" applyBorder="1" applyAlignment="1">
      <alignment horizontal="right" vertical="top" wrapText="1"/>
    </xf>
    <xf numFmtId="10" fontId="41" fillId="37" borderId="81" xfId="0" applyNumberFormat="1" applyFont="1" applyFill="1" applyBorder="1" applyAlignment="1">
      <alignment horizontal="right" vertical="top" wrapText="1"/>
    </xf>
    <xf numFmtId="0" fontId="41" fillId="37" borderId="97" xfId="0" applyNumberFormat="1" applyFont="1" applyFill="1" applyBorder="1" applyAlignment="1">
      <alignment horizontal="right" vertical="top" wrapText="1"/>
    </xf>
    <xf numFmtId="1" fontId="41" fillId="37" borderId="81" xfId="0" applyNumberFormat="1" applyFont="1" applyFill="1" applyBorder="1" applyAlignment="1">
      <alignment horizontal="right" vertical="top" wrapText="1"/>
    </xf>
    <xf numFmtId="10" fontId="41" fillId="37" borderId="107" xfId="0" applyNumberFormat="1" applyFont="1" applyFill="1" applyBorder="1" applyAlignment="1">
      <alignment horizontal="right" vertical="top" wrapText="1"/>
    </xf>
    <xf numFmtId="0" fontId="0" fillId="8" borderId="108" xfId="0" applyFill="1" applyBorder="1" applyAlignment="1">
      <alignment vertical="top" wrapText="1"/>
    </xf>
    <xf numFmtId="0" fontId="0" fillId="20" borderId="31" xfId="0" applyNumberFormat="1" applyFill="1" applyBorder="1"/>
    <xf numFmtId="0" fontId="42" fillId="39" borderId="31" xfId="0" applyNumberFormat="1" applyFont="1" applyFill="1" applyBorder="1" applyAlignment="1">
      <alignment wrapText="1"/>
    </xf>
    <xf numFmtId="9" fontId="1" fillId="20" borderId="109" xfId="0" applyNumberFormat="1" applyFont="1" applyFill="1" applyBorder="1" applyAlignment="1">
      <alignment wrapText="1"/>
    </xf>
    <xf numFmtId="0" fontId="0" fillId="20" borderId="109" xfId="0" applyNumberFormat="1" applyFill="1" applyBorder="1"/>
    <xf numFmtId="0" fontId="0" fillId="19" borderId="110" xfId="0" applyNumberFormat="1" applyFill="1" applyBorder="1"/>
    <xf numFmtId="0" fontId="1" fillId="0" borderId="111" xfId="0" applyFont="1" applyBorder="1" applyAlignment="1">
      <alignment vertical="top" wrapText="1"/>
    </xf>
    <xf numFmtId="0" fontId="1" fillId="0" borderId="112" xfId="0" applyFont="1" applyBorder="1" applyAlignment="1">
      <alignment wrapText="1"/>
    </xf>
    <xf numFmtId="0" fontId="1" fillId="0" borderId="62" xfId="0" applyFont="1" applyBorder="1" applyAlignment="1">
      <alignment vertical="top" wrapText="1"/>
    </xf>
    <xf numFmtId="0" fontId="0" fillId="0" borderId="64" xfId="0" applyFont="1" applyBorder="1" applyAlignment="1">
      <alignment vertical="top" wrapText="1"/>
    </xf>
    <xf numFmtId="10" fontId="0" fillId="35" borderId="62" xfId="0" applyNumberFormat="1" applyFont="1" applyFill="1" applyBorder="1" applyAlignment="1">
      <alignment horizontal="right" vertical="top" wrapText="1"/>
    </xf>
    <xf numFmtId="0" fontId="0" fillId="33" borderId="116" xfId="0" applyFont="1" applyFill="1" applyBorder="1" applyAlignment="1">
      <alignment horizontal="right" vertical="top" wrapText="1"/>
    </xf>
    <xf numFmtId="0" fontId="1" fillId="0" borderId="64" xfId="0" applyFont="1" applyBorder="1" applyAlignment="1">
      <alignment vertical="top" wrapText="1"/>
    </xf>
    <xf numFmtId="0" fontId="0" fillId="35" borderId="64" xfId="0" applyFill="1" applyBorder="1" applyAlignment="1">
      <alignment horizontal="right" vertical="top" wrapText="1"/>
    </xf>
    <xf numFmtId="9" fontId="1" fillId="18" borderId="113" xfId="4" applyNumberFormat="1" applyFont="1" applyFill="1" applyBorder="1" applyAlignment="1">
      <alignment horizontal="left" vertical="top" wrapText="1"/>
    </xf>
    <xf numFmtId="9" fontId="1" fillId="18" borderId="98" xfId="4" applyNumberFormat="1" applyFont="1" applyFill="1" applyBorder="1" applyAlignment="1">
      <alignment horizontal="left" vertical="top" wrapText="1"/>
    </xf>
    <xf numFmtId="9" fontId="1" fillId="28" borderId="98" xfId="4" applyNumberFormat="1" applyFont="1" applyFill="1" applyBorder="1" applyAlignment="1">
      <alignment horizontal="left" vertical="top" wrapText="1"/>
    </xf>
    <xf numFmtId="9" fontId="1" fillId="40" borderId="98" xfId="4" applyNumberFormat="1" applyFont="1" applyFill="1" applyBorder="1" applyAlignment="1">
      <alignment horizontal="left" vertical="top" wrapText="1"/>
    </xf>
    <xf numFmtId="9" fontId="1" fillId="18" borderId="99" xfId="4" applyNumberFormat="1" applyFont="1" applyFill="1" applyBorder="1" applyAlignment="1">
      <alignment horizontal="left" vertical="top" wrapText="1"/>
    </xf>
    <xf numFmtId="0" fontId="1" fillId="18" borderId="115" xfId="4" applyFill="1" applyBorder="1" applyAlignment="1">
      <alignment horizontal="left"/>
    </xf>
    <xf numFmtId="0" fontId="1" fillId="18" borderId="115" xfId="4" applyFont="1" applyFill="1" applyBorder="1" applyAlignment="1">
      <alignment horizontal="left" vertical="top" wrapText="1"/>
    </xf>
    <xf numFmtId="0" fontId="1" fillId="0" borderId="83" xfId="4" applyFont="1" applyFill="1" applyBorder="1" applyAlignment="1">
      <alignment wrapText="1"/>
    </xf>
    <xf numFmtId="0" fontId="1" fillId="0" borderId="111" xfId="4" applyFill="1" applyBorder="1" applyAlignment="1">
      <alignment wrapText="1"/>
    </xf>
    <xf numFmtId="9" fontId="1" fillId="18" borderId="109" xfId="4" applyNumberFormat="1" applyFont="1" applyFill="1" applyBorder="1" applyAlignment="1">
      <alignment horizontal="left" vertical="top" wrapText="1"/>
    </xf>
    <xf numFmtId="9" fontId="1" fillId="18" borderId="113" xfId="4" applyNumberFormat="1" applyFont="1" applyFill="1" applyBorder="1" applyAlignment="1">
      <alignment horizontal="left" vertical="top" wrapText="1"/>
    </xf>
    <xf numFmtId="9" fontId="1" fillId="18" borderId="114" xfId="4" applyNumberFormat="1" applyFont="1" applyFill="1" applyBorder="1" applyAlignment="1">
      <alignment horizontal="left" vertical="top" wrapText="1"/>
    </xf>
    <xf numFmtId="2" fontId="1" fillId="18" borderId="114" xfId="4" applyNumberFormat="1" applyFont="1" applyFill="1" applyBorder="1" applyAlignment="1">
      <alignment horizontal="left" vertical="top" wrapText="1"/>
    </xf>
    <xf numFmtId="0" fontId="1" fillId="0" borderId="111" xfId="4" applyFont="1" applyFill="1" applyBorder="1" applyAlignment="1">
      <alignment wrapText="1"/>
    </xf>
    <xf numFmtId="165" fontId="1" fillId="18" borderId="114" xfId="4" applyNumberFormat="1" applyFont="1" applyFill="1" applyBorder="1" applyAlignment="1">
      <alignment horizontal="left" vertical="top" wrapText="1"/>
    </xf>
    <xf numFmtId="2" fontId="1" fillId="18" borderId="109" xfId="4" applyNumberFormat="1" applyFont="1" applyFill="1" applyBorder="1" applyAlignment="1">
      <alignment horizontal="left" vertical="top" wrapText="1"/>
    </xf>
    <xf numFmtId="10" fontId="1" fillId="18" borderId="109" xfId="4" applyNumberFormat="1" applyFont="1" applyFill="1" applyBorder="1" applyAlignment="1">
      <alignment horizontal="left" vertical="top" wrapText="1"/>
    </xf>
    <xf numFmtId="0" fontId="1" fillId="0" borderId="111" xfId="4" applyFill="1" applyBorder="1"/>
    <xf numFmtId="9" fontId="1" fillId="18" borderId="109" xfId="4" applyNumberFormat="1" applyFont="1" applyFill="1" applyBorder="1" applyAlignment="1">
      <alignment horizontal="left" vertical="top" wrapText="1"/>
    </xf>
    <xf numFmtId="0" fontId="1" fillId="0" borderId="111" xfId="4" applyFont="1" applyFill="1" applyBorder="1"/>
    <xf numFmtId="9" fontId="1" fillId="18" borderId="114" xfId="4" applyNumberFormat="1" applyFont="1" applyFill="1" applyBorder="1" applyAlignment="1">
      <alignment horizontal="left" vertical="top" wrapText="1"/>
    </xf>
    <xf numFmtId="167" fontId="1" fillId="18" borderId="114" xfId="4" applyNumberFormat="1" applyFont="1" applyFill="1" applyBorder="1" applyAlignment="1">
      <alignment horizontal="left" vertical="top" wrapText="1"/>
    </xf>
    <xf numFmtId="1" fontId="1" fillId="18" borderId="114" xfId="4" applyNumberFormat="1" applyFont="1" applyFill="1" applyBorder="1" applyAlignment="1">
      <alignment horizontal="left" vertical="top" wrapText="1"/>
    </xf>
    <xf numFmtId="0" fontId="1" fillId="0" borderId="111" xfId="4" applyFont="1" applyFill="1" applyBorder="1" applyAlignment="1">
      <alignment wrapText="1"/>
    </xf>
    <xf numFmtId="165" fontId="1" fillId="18" borderId="109" xfId="4" applyNumberFormat="1" applyFont="1" applyFill="1" applyBorder="1" applyAlignment="1">
      <alignment horizontal="left" vertical="top" wrapText="1"/>
    </xf>
    <xf numFmtId="165" fontId="1" fillId="18" borderId="114" xfId="4" applyNumberFormat="1" applyFont="1" applyFill="1" applyBorder="1" applyAlignment="1">
      <alignment horizontal="left" vertical="top" wrapText="1"/>
    </xf>
    <xf numFmtId="9" fontId="1" fillId="39" borderId="109" xfId="4" applyNumberFormat="1" applyFont="1" applyFill="1" applyBorder="1" applyAlignment="1">
      <alignment horizontal="left" vertical="top" wrapText="1"/>
    </xf>
    <xf numFmtId="167" fontId="1" fillId="28" borderId="109" xfId="4" applyNumberFormat="1" applyFont="1" applyFill="1" applyBorder="1" applyAlignment="1">
      <alignment horizontal="left" vertical="top" wrapText="1"/>
    </xf>
    <xf numFmtId="0" fontId="1" fillId="0" borderId="0" xfId="4" applyFont="1" applyAlignment="1">
      <alignment wrapText="1"/>
    </xf>
    <xf numFmtId="0" fontId="1" fillId="0" borderId="96" xfId="4" applyFont="1" applyFill="1" applyBorder="1" applyAlignment="1">
      <alignment vertical="top" wrapText="1"/>
    </xf>
    <xf numFmtId="0" fontId="1" fillId="0" borderId="111" xfId="4" applyFont="1" applyFill="1" applyBorder="1" applyAlignment="1">
      <alignment vertical="top" wrapText="1"/>
    </xf>
    <xf numFmtId="0" fontId="1" fillId="18" borderId="111" xfId="4" applyFont="1" applyFill="1" applyBorder="1" applyAlignment="1">
      <alignment vertical="top" wrapText="1"/>
    </xf>
    <xf numFmtId="0" fontId="1" fillId="38" borderId="111" xfId="4" applyFont="1" applyFill="1" applyBorder="1" applyAlignment="1">
      <alignment vertical="top" wrapText="1"/>
    </xf>
    <xf numFmtId="0" fontId="1" fillId="41" borderId="111" xfId="4" applyFont="1" applyFill="1" applyBorder="1" applyAlignment="1">
      <alignment wrapText="1"/>
    </xf>
    <xf numFmtId="49" fontId="40" fillId="42" borderId="81" xfId="0" applyNumberFormat="1" applyFont="1" applyFill="1" applyBorder="1" applyAlignment="1">
      <alignment vertical="top" wrapText="1"/>
    </xf>
    <xf numFmtId="0" fontId="18" fillId="3" borderId="30" xfId="3" applyFont="1" applyFill="1" applyBorder="1" applyAlignment="1" applyProtection="1">
      <alignment horizontal="center"/>
    </xf>
    <xf numFmtId="0" fontId="0" fillId="0" borderId="40" xfId="0" applyBorder="1" applyAlignment="1"/>
    <xf numFmtId="0" fontId="19" fillId="3" borderId="30" xfId="3" applyFont="1" applyFill="1" applyBorder="1" applyAlignment="1" applyProtection="1">
      <alignment horizontal="center"/>
    </xf>
    <xf numFmtId="0" fontId="13" fillId="0" borderId="40" xfId="0" applyFont="1" applyBorder="1" applyAlignment="1"/>
    <xf numFmtId="0" fontId="13" fillId="0" borderId="40" xfId="0" applyFont="1" applyBorder="1" applyAlignment="1">
      <alignment horizontal="center"/>
    </xf>
    <xf numFmtId="0" fontId="16" fillId="2" borderId="33" xfId="0" applyFont="1" applyFill="1" applyBorder="1" applyAlignment="1">
      <alignment horizontal="center"/>
    </xf>
    <xf numFmtId="0" fontId="0" fillId="0" borderId="0" xfId="0" applyAlignment="1">
      <alignment horizontal="center"/>
    </xf>
    <xf numFmtId="0" fontId="0" fillId="0" borderId="29" xfId="0" applyBorder="1" applyAlignment="1">
      <alignment horizontal="center"/>
    </xf>
    <xf numFmtId="0" fontId="18" fillId="3" borderId="33" xfId="3" applyFont="1" applyFill="1" applyBorder="1" applyAlignment="1" applyProtection="1">
      <alignment horizontal="center" vertical="center"/>
    </xf>
    <xf numFmtId="0" fontId="18" fillId="3" borderId="0" xfId="3" applyFont="1" applyFill="1" applyBorder="1" applyAlignment="1" applyProtection="1">
      <alignment horizontal="center" vertical="center"/>
    </xf>
    <xf numFmtId="0" fontId="18" fillId="3" borderId="29" xfId="3" applyFont="1" applyFill="1" applyBorder="1" applyAlignment="1" applyProtection="1">
      <alignment horizontal="center" vertical="center"/>
    </xf>
    <xf numFmtId="0" fontId="25" fillId="2" borderId="31" xfId="0" applyFont="1" applyFill="1" applyBorder="1" applyAlignment="1">
      <alignment horizontal="center"/>
    </xf>
    <xf numFmtId="0" fontId="17" fillId="2" borderId="32" xfId="0" applyFont="1" applyFill="1" applyBorder="1" applyAlignment="1">
      <alignment horizontal="center"/>
    </xf>
    <xf numFmtId="0" fontId="17" fillId="2" borderId="21" xfId="0" applyFont="1" applyFill="1" applyBorder="1" applyAlignment="1">
      <alignment horizontal="center"/>
    </xf>
    <xf numFmtId="0" fontId="19" fillId="2" borderId="30" xfId="2" applyFont="1" applyFill="1" applyBorder="1" applyAlignment="1" applyProtection="1">
      <alignment horizontal="center"/>
    </xf>
    <xf numFmtId="0" fontId="15" fillId="0" borderId="40" xfId="0" applyFont="1" applyBorder="1" applyAlignment="1">
      <alignment horizontal="center"/>
    </xf>
    <xf numFmtId="0" fontId="15" fillId="0" borderId="41" xfId="0" applyFont="1" applyBorder="1" applyAlignment="1">
      <alignment horizontal="center"/>
    </xf>
    <xf numFmtId="0" fontId="16" fillId="2" borderId="0" xfId="0" applyFont="1" applyFill="1" applyBorder="1" applyAlignment="1">
      <alignment horizontal="center"/>
    </xf>
    <xf numFmtId="0" fontId="16" fillId="2" borderId="29" xfId="0" applyFont="1" applyFill="1" applyBorder="1" applyAlignment="1">
      <alignment horizontal="center"/>
    </xf>
    <xf numFmtId="164" fontId="19" fillId="2" borderId="30" xfId="2" applyNumberFormat="1" applyFont="1" applyFill="1" applyBorder="1" applyAlignment="1" applyProtection="1">
      <alignment horizontal="center"/>
    </xf>
    <xf numFmtId="0" fontId="15" fillId="0" borderId="0" xfId="0" applyFont="1"/>
    <xf numFmtId="0" fontId="15" fillId="0" borderId="29" xfId="0" applyFont="1" applyBorder="1"/>
    <xf numFmtId="0" fontId="19" fillId="2" borderId="40" xfId="2" applyFont="1" applyFill="1" applyBorder="1" applyAlignment="1" applyProtection="1">
      <alignment horizontal="center"/>
    </xf>
    <xf numFmtId="0" fontId="19" fillId="2" borderId="41" xfId="2" applyFont="1" applyFill="1" applyBorder="1" applyAlignment="1" applyProtection="1">
      <alignment horizontal="center"/>
    </xf>
    <xf numFmtId="0" fontId="6" fillId="2" borderId="0" xfId="0" applyFont="1" applyFill="1" applyBorder="1" applyAlignment="1">
      <alignment horizontal="center"/>
    </xf>
    <xf numFmtId="0" fontId="17" fillId="2" borderId="31" xfId="0" applyFont="1" applyFill="1" applyBorder="1" applyAlignment="1">
      <alignment horizontal="center"/>
    </xf>
    <xf numFmtId="0" fontId="25" fillId="2" borderId="32" xfId="0" applyFont="1" applyFill="1" applyBorder="1" applyAlignment="1">
      <alignment horizontal="center"/>
    </xf>
    <xf numFmtId="0" fontId="25" fillId="2" borderId="21" xfId="0" applyFont="1" applyFill="1" applyBorder="1" applyAlignment="1">
      <alignment horizontal="center"/>
    </xf>
    <xf numFmtId="0" fontId="13" fillId="2" borderId="30" xfId="0" applyFont="1" applyFill="1" applyBorder="1" applyAlignment="1">
      <alignment horizontal="center"/>
    </xf>
    <xf numFmtId="0" fontId="13" fillId="0" borderId="41" xfId="0" applyFont="1" applyBorder="1" applyAlignment="1">
      <alignment horizontal="center"/>
    </xf>
    <xf numFmtId="0" fontId="0" fillId="2" borderId="0" xfId="0" applyFill="1" applyBorder="1" applyAlignment="1"/>
    <xf numFmtId="0" fontId="0" fillId="0" borderId="0" xfId="0" applyBorder="1" applyAlignment="1"/>
    <xf numFmtId="0" fontId="25" fillId="2" borderId="0" xfId="0" applyFont="1" applyFill="1" applyBorder="1" applyAlignment="1">
      <alignment horizontal="center"/>
    </xf>
    <xf numFmtId="0" fontId="16" fillId="2" borderId="0" xfId="0" applyFont="1" applyFill="1" applyBorder="1" applyAlignment="1">
      <alignment horizontal="center" wrapText="1"/>
    </xf>
    <xf numFmtId="0" fontId="24" fillId="0" borderId="0" xfId="0" applyFont="1" applyBorder="1" applyAlignment="1">
      <alignment horizontal="center" wrapText="1"/>
    </xf>
    <xf numFmtId="0" fontId="15" fillId="0" borderId="40" xfId="0" applyFont="1" applyBorder="1" applyAlignment="1"/>
    <xf numFmtId="0" fontId="15" fillId="0" borderId="41" xfId="0" applyFont="1" applyBorder="1" applyAlignment="1"/>
    <xf numFmtId="0" fontId="8" fillId="15" borderId="33" xfId="2" applyFont="1" applyFill="1" applyBorder="1" applyAlignment="1" applyProtection="1">
      <alignment horizontal="center"/>
    </xf>
    <xf numFmtId="0" fontId="0" fillId="0" borderId="0" xfId="0" applyAlignment="1"/>
    <xf numFmtId="0" fontId="15" fillId="0" borderId="29" xfId="0" applyFont="1" applyBorder="1" applyAlignment="1">
      <alignment horizontal="center" vertical="center"/>
    </xf>
    <xf numFmtId="0" fontId="28" fillId="3" borderId="31" xfId="3" applyFont="1" applyFill="1" applyBorder="1" applyAlignment="1" applyProtection="1">
      <alignment horizontal="center"/>
    </xf>
    <xf numFmtId="0" fontId="21" fillId="3" borderId="32" xfId="3" applyFont="1" applyFill="1" applyBorder="1" applyAlignment="1" applyProtection="1">
      <alignment horizontal="center"/>
    </xf>
    <xf numFmtId="0" fontId="21" fillId="0" borderId="21" xfId="0" applyFont="1" applyBorder="1" applyAlignment="1">
      <alignment horizontal="center"/>
    </xf>
    <xf numFmtId="0" fontId="18" fillId="3" borderId="33" xfId="3" applyFont="1" applyFill="1" applyBorder="1" applyAlignment="1" applyProtection="1">
      <alignment horizontal="center" vertical="center" wrapText="1"/>
    </xf>
    <xf numFmtId="0" fontId="18" fillId="3" borderId="0" xfId="3" applyFont="1" applyFill="1"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9" fillId="15" borderId="33" xfId="2" applyFont="1" applyFill="1" applyBorder="1" applyAlignment="1" applyProtection="1">
      <alignment horizontal="center" vertical="center"/>
    </xf>
    <xf numFmtId="0" fontId="26" fillId="3" borderId="40" xfId="3" applyFont="1" applyFill="1" applyBorder="1" applyAlignment="1" applyProtection="1">
      <alignment horizontal="right"/>
    </xf>
    <xf numFmtId="0" fontId="27" fillId="0" borderId="41" xfId="0" applyFont="1" applyBorder="1" applyAlignment="1">
      <alignment horizontal="right"/>
    </xf>
    <xf numFmtId="0" fontId="0" fillId="0" borderId="41" xfId="0" applyBorder="1" applyAlignment="1">
      <alignment horizontal="right"/>
    </xf>
    <xf numFmtId="0" fontId="21" fillId="3" borderId="31" xfId="3" applyFont="1" applyFill="1" applyBorder="1" applyAlignment="1" applyProtection="1">
      <alignment horizontal="center"/>
    </xf>
    <xf numFmtId="0" fontId="21" fillId="3" borderId="21" xfId="3" applyFont="1" applyFill="1" applyBorder="1" applyAlignment="1" applyProtection="1">
      <alignment horizontal="center"/>
    </xf>
    <xf numFmtId="0" fontId="19" fillId="2" borderId="0" xfId="2" applyFont="1" applyFill="1" applyBorder="1" applyAlignment="1" applyProtection="1">
      <alignment horizontal="center"/>
    </xf>
    <xf numFmtId="0" fontId="24" fillId="0" borderId="0" xfId="0" applyFont="1" applyBorder="1" applyAlignment="1">
      <alignment horizontal="center"/>
    </xf>
    <xf numFmtId="0" fontId="19" fillId="21" borderId="37" xfId="2" applyFont="1" applyFill="1" applyBorder="1" applyAlignment="1" applyProtection="1">
      <alignment horizontal="center"/>
    </xf>
    <xf numFmtId="0" fontId="19" fillId="21" borderId="53" xfId="2" applyFont="1" applyFill="1" applyBorder="1" applyAlignment="1" applyProtection="1">
      <alignment horizontal="center"/>
    </xf>
    <xf numFmtId="0" fontId="19" fillId="21" borderId="17" xfId="2" applyFont="1" applyFill="1" applyBorder="1" applyAlignment="1" applyProtection="1">
      <alignment horizontal="center"/>
    </xf>
    <xf numFmtId="0" fontId="19" fillId="2" borderId="32" xfId="2" applyFont="1" applyFill="1" applyBorder="1" applyAlignment="1" applyProtection="1">
      <alignment horizontal="center"/>
    </xf>
    <xf numFmtId="0" fontId="19" fillId="22" borderId="37" xfId="2" applyFont="1" applyFill="1" applyBorder="1" applyAlignment="1" applyProtection="1">
      <alignment horizontal="center"/>
    </xf>
    <xf numFmtId="0" fontId="19" fillId="22" borderId="53" xfId="2" applyFont="1" applyFill="1" applyBorder="1" applyAlignment="1" applyProtection="1">
      <alignment horizontal="center"/>
    </xf>
    <xf numFmtId="0" fontId="19" fillId="22" borderId="17" xfId="2" applyFont="1" applyFill="1" applyBorder="1" applyAlignment="1" applyProtection="1">
      <alignment horizontal="center"/>
    </xf>
    <xf numFmtId="0" fontId="19" fillId="23" borderId="37" xfId="2" applyFont="1" applyFill="1" applyBorder="1" applyAlignment="1" applyProtection="1">
      <alignment horizontal="center"/>
    </xf>
    <xf numFmtId="0" fontId="19" fillId="23" borderId="53" xfId="2" applyFont="1" applyFill="1" applyBorder="1" applyAlignment="1" applyProtection="1">
      <alignment horizontal="center"/>
    </xf>
    <xf numFmtId="0" fontId="19" fillId="23" borderId="17" xfId="2" applyFont="1" applyFill="1" applyBorder="1" applyAlignment="1" applyProtection="1">
      <alignment horizontal="center"/>
    </xf>
    <xf numFmtId="0" fontId="19" fillId="25" borderId="37" xfId="2" applyFont="1" applyFill="1" applyBorder="1" applyAlignment="1" applyProtection="1">
      <alignment horizontal="center"/>
    </xf>
    <xf numFmtId="0" fontId="19" fillId="25" borderId="53" xfId="2" applyFont="1" applyFill="1" applyBorder="1" applyAlignment="1" applyProtection="1">
      <alignment horizontal="center"/>
    </xf>
    <xf numFmtId="0" fontId="19" fillId="25" borderId="17" xfId="2" applyFont="1" applyFill="1" applyBorder="1" applyAlignment="1" applyProtection="1">
      <alignment horizontal="center"/>
    </xf>
    <xf numFmtId="0" fontId="19" fillId="24" borderId="37" xfId="2" applyFont="1" applyFill="1" applyBorder="1" applyAlignment="1" applyProtection="1">
      <alignment horizontal="center"/>
    </xf>
    <xf numFmtId="0" fontId="19" fillId="24" borderId="53" xfId="2" applyFont="1" applyFill="1" applyBorder="1" applyAlignment="1" applyProtection="1">
      <alignment horizontal="center"/>
    </xf>
    <xf numFmtId="0" fontId="19" fillId="24" borderId="17" xfId="2" applyFont="1" applyFill="1" applyBorder="1" applyAlignment="1" applyProtection="1">
      <alignment horizontal="center"/>
    </xf>
    <xf numFmtId="0" fontId="5" fillId="2" borderId="32" xfId="2" applyFont="1" applyFill="1" applyBorder="1" applyAlignment="1" applyProtection="1">
      <alignment horizontal="center"/>
    </xf>
    <xf numFmtId="0" fontId="19" fillId="26" borderId="37" xfId="2" applyFont="1" applyFill="1" applyBorder="1" applyAlignment="1" applyProtection="1">
      <alignment horizontal="center"/>
    </xf>
    <xf numFmtId="0" fontId="19" fillId="26" borderId="53" xfId="2" applyFont="1" applyFill="1" applyBorder="1" applyAlignment="1" applyProtection="1">
      <alignment horizontal="center"/>
    </xf>
    <xf numFmtId="0" fontId="19" fillId="26" borderId="17" xfId="2" applyFont="1" applyFill="1" applyBorder="1" applyAlignment="1" applyProtection="1">
      <alignment horizontal="center"/>
    </xf>
    <xf numFmtId="0" fontId="14" fillId="0" borderId="32" xfId="0" applyFont="1" applyBorder="1" applyAlignment="1">
      <alignment horizontal="center"/>
    </xf>
    <xf numFmtId="0" fontId="19" fillId="2" borderId="32" xfId="0" applyFont="1" applyFill="1" applyBorder="1" applyAlignment="1">
      <alignment horizontal="center"/>
    </xf>
    <xf numFmtId="0" fontId="0" fillId="0" borderId="40" xfId="0" applyBorder="1" applyAlignment="1">
      <alignment horizontal="center"/>
    </xf>
    <xf numFmtId="0" fontId="0" fillId="0" borderId="41" xfId="0" applyBorder="1" applyAlignment="1"/>
    <xf numFmtId="0" fontId="7" fillId="2" borderId="90" xfId="0" applyFont="1" applyFill="1" applyBorder="1" applyAlignment="1">
      <alignment vertical="center"/>
    </xf>
    <xf numFmtId="0" fontId="7" fillId="2" borderId="91" xfId="0" applyFont="1" applyFill="1" applyBorder="1" applyAlignment="1">
      <alignment vertical="center"/>
    </xf>
    <xf numFmtId="0" fontId="7" fillId="2" borderId="85" xfId="0" applyFont="1" applyFill="1" applyBorder="1" applyAlignment="1">
      <alignment vertical="center"/>
    </xf>
    <xf numFmtId="0" fontId="7" fillId="2" borderId="92" xfId="0" applyFont="1" applyFill="1" applyBorder="1" applyAlignment="1">
      <alignment vertical="center"/>
    </xf>
    <xf numFmtId="0" fontId="7" fillId="2" borderId="93" xfId="0" applyFont="1" applyFill="1" applyBorder="1" applyAlignment="1">
      <alignment vertical="center"/>
    </xf>
    <xf numFmtId="0" fontId="7" fillId="2" borderId="94" xfId="0" applyFont="1" applyFill="1" applyBorder="1" applyAlignment="1">
      <alignment vertical="center"/>
    </xf>
    <xf numFmtId="0" fontId="7" fillId="2" borderId="34" xfId="0" applyFont="1" applyFill="1" applyBorder="1" applyAlignment="1">
      <alignment vertical="center"/>
    </xf>
    <xf numFmtId="0" fontId="7" fillId="2" borderId="54" xfId="0" applyFont="1" applyFill="1" applyBorder="1" applyAlignment="1">
      <alignment vertical="center"/>
    </xf>
    <xf numFmtId="0" fontId="7" fillId="2" borderId="7" xfId="0" applyFont="1" applyFill="1" applyBorder="1" applyAlignment="1">
      <alignment vertical="center"/>
    </xf>
    <xf numFmtId="0" fontId="7" fillId="2" borderId="87" xfId="0" applyFont="1" applyFill="1" applyBorder="1" applyAlignment="1">
      <alignment vertical="center"/>
    </xf>
    <xf numFmtId="0" fontId="7" fillId="2" borderId="88" xfId="0" applyFont="1" applyFill="1" applyBorder="1" applyAlignment="1">
      <alignment vertical="center"/>
    </xf>
    <xf numFmtId="0" fontId="7" fillId="2" borderId="89" xfId="0" applyFont="1" applyFill="1" applyBorder="1" applyAlignment="1">
      <alignment vertical="center"/>
    </xf>
    <xf numFmtId="0" fontId="13" fillId="3" borderId="35" xfId="0" applyFont="1" applyFill="1" applyBorder="1" applyAlignment="1"/>
    <xf numFmtId="0" fontId="0" fillId="0" borderId="55" xfId="0" applyBorder="1" applyAlignment="1"/>
    <xf numFmtId="0" fontId="0" fillId="0" borderId="56" xfId="0" applyBorder="1" applyAlignment="1"/>
    <xf numFmtId="0" fontId="13" fillId="4" borderId="37" xfId="0" applyFont="1" applyFill="1" applyBorder="1" applyAlignment="1"/>
    <xf numFmtId="0" fontId="0" fillId="0" borderId="53" xfId="0" applyBorder="1" applyAlignment="1"/>
    <xf numFmtId="0" fontId="0" fillId="0" borderId="57" xfId="0" applyBorder="1" applyAlignment="1"/>
    <xf numFmtId="0" fontId="14" fillId="4" borderId="37" xfId="0" applyFont="1" applyFill="1" applyBorder="1" applyAlignment="1"/>
    <xf numFmtId="9" fontId="0" fillId="8" borderId="109" xfId="0" applyNumberFormat="1" applyFill="1" applyBorder="1" applyAlignment="1">
      <alignment horizontal="center" vertical="top" wrapText="1"/>
    </xf>
    <xf numFmtId="0" fontId="0" fillId="8" borderId="109" xfId="0" applyFont="1" applyFill="1" applyBorder="1" applyAlignment="1">
      <alignment horizontal="center" vertical="top" wrapText="1"/>
    </xf>
    <xf numFmtId="9" fontId="0" fillId="10" borderId="109" xfId="0" applyNumberFormat="1" applyFill="1" applyBorder="1" applyAlignment="1">
      <alignment horizontal="center" vertical="top" wrapText="1"/>
    </xf>
    <xf numFmtId="0" fontId="0" fillId="8" borderId="109" xfId="0" applyFill="1" applyBorder="1" applyAlignment="1">
      <alignment vertical="top" wrapText="1"/>
    </xf>
    <xf numFmtId="9" fontId="0" fillId="6" borderId="109" xfId="0" applyNumberFormat="1" applyFill="1" applyBorder="1" applyAlignment="1">
      <alignment horizontal="center" vertical="top" wrapText="1"/>
    </xf>
    <xf numFmtId="10" fontId="0" fillId="8" borderId="109" xfId="0" applyNumberFormat="1" applyFill="1" applyBorder="1" applyAlignment="1">
      <alignment horizontal="center"/>
    </xf>
    <xf numFmtId="9" fontId="0" fillId="8" borderId="109" xfId="0" applyNumberFormat="1" applyFill="1" applyBorder="1" applyAlignment="1">
      <alignment horizontal="center"/>
    </xf>
    <xf numFmtId="9" fontId="0" fillId="8" borderId="114" xfId="0" applyNumberFormat="1" applyFill="1" applyBorder="1" applyAlignment="1">
      <alignment horizontal="center"/>
    </xf>
    <xf numFmtId="9" fontId="0" fillId="43" borderId="114" xfId="0" applyNumberFormat="1" applyFill="1" applyBorder="1" applyAlignment="1">
      <alignment horizontal="center"/>
    </xf>
    <xf numFmtId="0" fontId="0" fillId="0" borderId="117" xfId="0" applyFont="1" applyFill="1" applyBorder="1" applyAlignment="1">
      <alignment vertical="top" wrapText="1"/>
    </xf>
    <xf numFmtId="0" fontId="0" fillId="0" borderId="117" xfId="0" applyFill="1" applyBorder="1" applyAlignment="1">
      <alignment wrapText="1"/>
    </xf>
    <xf numFmtId="0" fontId="0" fillId="0" borderId="118" xfId="7" applyFont="1" applyBorder="1" applyAlignment="1">
      <alignment wrapText="1"/>
    </xf>
    <xf numFmtId="0" fontId="0" fillId="0" borderId="118" xfId="7" applyFont="1" applyBorder="1" applyAlignment="1">
      <alignment vertical="center" wrapText="1"/>
    </xf>
    <xf numFmtId="0" fontId="0" fillId="0" borderId="114" xfId="0" applyFill="1" applyBorder="1" applyAlignment="1">
      <alignment wrapText="1"/>
    </xf>
    <xf numFmtId="0" fontId="0" fillId="0" borderId="114" xfId="0" applyBorder="1" applyAlignment="1">
      <alignment wrapText="1"/>
    </xf>
  </cellXfs>
  <cellStyles count="14">
    <cellStyle name="Excel Built-in Normal" xfId="1"/>
    <cellStyle name="Excel Built-in Normal 2" xfId="7"/>
    <cellStyle name="Excel Built-in Normal 2 2" xfId="12"/>
    <cellStyle name="Followed Hyperlink" xfId="2" builtinId="9"/>
    <cellStyle name="Hyperlink" xfId="3" builtinId="8"/>
    <cellStyle name="Hyperlink 2" xfId="5"/>
    <cellStyle name="Normal" xfId="0" builtinId="0"/>
    <cellStyle name="Normal 2" xfId="4"/>
    <cellStyle name="Normal 2 2" xfId="11"/>
    <cellStyle name="Normal 3" xfId="8"/>
    <cellStyle name="Normal_GridPP3_quarterlyreport_ATLASganga_Q408" xfId="13"/>
    <cellStyle name="Percent 2" xfId="6"/>
    <cellStyle name="TableStyleLight1" xfId="9"/>
    <cellStyle name="TableStyleLight1 2" xfId="10"/>
  </cellStyles>
  <dxfs count="3">
    <dxf>
      <fill>
        <patternFill>
          <bgColor indexed="11"/>
        </patternFill>
      </fill>
    </dxf>
    <dxf>
      <fill>
        <patternFill>
          <bgColor indexed="10"/>
        </patternFill>
      </fill>
    </dxf>
    <dxf>
      <fill>
        <patternFill>
          <bgColor indexed="5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180975</xdr:colOff>
      <xdr:row>24</xdr:row>
      <xdr:rowOff>171450</xdr:rowOff>
    </xdr:from>
    <xdr:to>
      <xdr:col>14</xdr:col>
      <xdr:colOff>0</xdr:colOff>
      <xdr:row>24</xdr:row>
      <xdr:rowOff>171450</xdr:rowOff>
    </xdr:to>
    <xdr:cxnSp macro="">
      <xdr:nvCxnSpPr>
        <xdr:cNvPr id="61571" name="AutoShape 1"/>
        <xdr:cNvCxnSpPr>
          <a:cxnSpLocks noChangeShapeType="1"/>
        </xdr:cNvCxnSpPr>
      </xdr:nvCxnSpPr>
      <xdr:spPr bwMode="auto">
        <a:xfrm>
          <a:off x="3438525" y="4286250"/>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20</xdr:row>
      <xdr:rowOff>9525</xdr:rowOff>
    </xdr:from>
    <xdr:to>
      <xdr:col>14</xdr:col>
      <xdr:colOff>0</xdr:colOff>
      <xdr:row>20</xdr:row>
      <xdr:rowOff>9525</xdr:rowOff>
    </xdr:to>
    <xdr:cxnSp macro="">
      <xdr:nvCxnSpPr>
        <xdr:cNvPr id="61572" name="AutoShape 2"/>
        <xdr:cNvCxnSpPr>
          <a:cxnSpLocks noChangeShapeType="1"/>
        </xdr:cNvCxnSpPr>
      </xdr:nvCxnSpPr>
      <xdr:spPr bwMode="auto">
        <a:xfrm>
          <a:off x="3438525" y="3457575"/>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15</xdr:row>
      <xdr:rowOff>9525</xdr:rowOff>
    </xdr:from>
    <xdr:to>
      <xdr:col>14</xdr:col>
      <xdr:colOff>0</xdr:colOff>
      <xdr:row>15</xdr:row>
      <xdr:rowOff>9525</xdr:rowOff>
    </xdr:to>
    <xdr:cxnSp macro="">
      <xdr:nvCxnSpPr>
        <xdr:cNvPr id="61573" name="AutoShape 3"/>
        <xdr:cNvCxnSpPr>
          <a:cxnSpLocks noChangeShapeType="1"/>
        </xdr:cNvCxnSpPr>
      </xdr:nvCxnSpPr>
      <xdr:spPr bwMode="auto">
        <a:xfrm>
          <a:off x="3438525" y="2609850"/>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24</xdr:row>
      <xdr:rowOff>171450</xdr:rowOff>
    </xdr:from>
    <xdr:to>
      <xdr:col>20</xdr:col>
      <xdr:colOff>0</xdr:colOff>
      <xdr:row>24</xdr:row>
      <xdr:rowOff>171450</xdr:rowOff>
    </xdr:to>
    <xdr:cxnSp macro="">
      <xdr:nvCxnSpPr>
        <xdr:cNvPr id="61574" name="AutoShape 5"/>
        <xdr:cNvCxnSpPr>
          <a:cxnSpLocks noChangeShapeType="1"/>
        </xdr:cNvCxnSpPr>
      </xdr:nvCxnSpPr>
      <xdr:spPr bwMode="auto">
        <a:xfrm>
          <a:off x="5200650" y="4286250"/>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20</xdr:row>
      <xdr:rowOff>9525</xdr:rowOff>
    </xdr:from>
    <xdr:to>
      <xdr:col>20</xdr:col>
      <xdr:colOff>0</xdr:colOff>
      <xdr:row>20</xdr:row>
      <xdr:rowOff>9525</xdr:rowOff>
    </xdr:to>
    <xdr:cxnSp macro="">
      <xdr:nvCxnSpPr>
        <xdr:cNvPr id="61575" name="AutoShape 6"/>
        <xdr:cNvCxnSpPr>
          <a:cxnSpLocks noChangeShapeType="1"/>
        </xdr:cNvCxnSpPr>
      </xdr:nvCxnSpPr>
      <xdr:spPr bwMode="auto">
        <a:xfrm>
          <a:off x="5200650" y="3457575"/>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15</xdr:row>
      <xdr:rowOff>9525</xdr:rowOff>
    </xdr:from>
    <xdr:to>
      <xdr:col>20</xdr:col>
      <xdr:colOff>0</xdr:colOff>
      <xdr:row>15</xdr:row>
      <xdr:rowOff>9525</xdr:rowOff>
    </xdr:to>
    <xdr:cxnSp macro="">
      <xdr:nvCxnSpPr>
        <xdr:cNvPr id="61576" name="AutoShape 7"/>
        <xdr:cNvCxnSpPr>
          <a:cxnSpLocks noChangeShapeType="1"/>
        </xdr:cNvCxnSpPr>
      </xdr:nvCxnSpPr>
      <xdr:spPr bwMode="auto">
        <a:xfrm>
          <a:off x="5200650" y="2609850"/>
          <a:ext cx="66675" cy="0"/>
        </a:xfrm>
        <a:prstGeom prst="straightConnector1">
          <a:avLst/>
        </a:prstGeom>
        <a:noFill/>
        <a:ln w="19050">
          <a:solidFill>
            <a:srgbClr val="808080"/>
          </a:solidFill>
          <a:round/>
          <a:headEnd/>
          <a:tailEnd/>
        </a:ln>
      </xdr:spPr>
    </xdr:cxnSp>
    <xdr:clientData/>
  </xdr:twoCellAnchor>
  <xdr:twoCellAnchor>
    <xdr:from>
      <xdr:col>25</xdr:col>
      <xdr:colOff>0</xdr:colOff>
      <xdr:row>24</xdr:row>
      <xdr:rowOff>171450</xdr:rowOff>
    </xdr:from>
    <xdr:to>
      <xdr:col>25</xdr:col>
      <xdr:colOff>0</xdr:colOff>
      <xdr:row>24</xdr:row>
      <xdr:rowOff>171450</xdr:rowOff>
    </xdr:to>
    <xdr:cxnSp macro="">
      <xdr:nvCxnSpPr>
        <xdr:cNvPr id="61577" name="AutoShape 16"/>
        <xdr:cNvCxnSpPr>
          <a:cxnSpLocks noChangeShapeType="1"/>
        </xdr:cNvCxnSpPr>
      </xdr:nvCxnSpPr>
      <xdr:spPr bwMode="auto">
        <a:xfrm>
          <a:off x="6505575" y="4286250"/>
          <a:ext cx="0" cy="0"/>
        </a:xfrm>
        <a:prstGeom prst="straightConnector1">
          <a:avLst/>
        </a:prstGeom>
        <a:noFill/>
        <a:ln w="19050">
          <a:solidFill>
            <a:srgbClr val="808080"/>
          </a:solidFill>
          <a:round/>
          <a:headEnd/>
          <a:tailEnd/>
        </a:ln>
      </xdr:spPr>
    </xdr:cxnSp>
    <xdr:clientData/>
  </xdr:twoCellAnchor>
  <xdr:twoCellAnchor>
    <xdr:from>
      <xdr:col>25</xdr:col>
      <xdr:colOff>0</xdr:colOff>
      <xdr:row>20</xdr:row>
      <xdr:rowOff>9525</xdr:rowOff>
    </xdr:from>
    <xdr:to>
      <xdr:col>25</xdr:col>
      <xdr:colOff>0</xdr:colOff>
      <xdr:row>20</xdr:row>
      <xdr:rowOff>9525</xdr:rowOff>
    </xdr:to>
    <xdr:cxnSp macro="">
      <xdr:nvCxnSpPr>
        <xdr:cNvPr id="61578" name="AutoShape 17"/>
        <xdr:cNvCxnSpPr>
          <a:cxnSpLocks noChangeShapeType="1"/>
        </xdr:cNvCxnSpPr>
      </xdr:nvCxnSpPr>
      <xdr:spPr bwMode="auto">
        <a:xfrm>
          <a:off x="6505575" y="3457575"/>
          <a:ext cx="0" cy="0"/>
        </a:xfrm>
        <a:prstGeom prst="straightConnector1">
          <a:avLst/>
        </a:prstGeom>
        <a:noFill/>
        <a:ln w="19050">
          <a:solidFill>
            <a:srgbClr val="808080"/>
          </a:solidFill>
          <a:round/>
          <a:headEnd/>
          <a:tailEnd/>
        </a:ln>
      </xdr:spPr>
    </xdr:cxnSp>
    <xdr:clientData/>
  </xdr:twoCellAnchor>
  <xdr:twoCellAnchor>
    <xdr:from>
      <xdr:col>25</xdr:col>
      <xdr:colOff>0</xdr:colOff>
      <xdr:row>15</xdr:row>
      <xdr:rowOff>9525</xdr:rowOff>
    </xdr:from>
    <xdr:to>
      <xdr:col>25</xdr:col>
      <xdr:colOff>0</xdr:colOff>
      <xdr:row>15</xdr:row>
      <xdr:rowOff>9525</xdr:rowOff>
    </xdr:to>
    <xdr:cxnSp macro="">
      <xdr:nvCxnSpPr>
        <xdr:cNvPr id="61579" name="AutoShape 18"/>
        <xdr:cNvCxnSpPr>
          <a:cxnSpLocks noChangeShapeType="1"/>
        </xdr:cNvCxnSpPr>
      </xdr:nvCxnSpPr>
      <xdr:spPr bwMode="auto">
        <a:xfrm>
          <a:off x="6505575" y="2609850"/>
          <a:ext cx="0" cy="0"/>
        </a:xfrm>
        <a:prstGeom prst="straightConnector1">
          <a:avLst/>
        </a:prstGeom>
        <a:noFill/>
        <a:ln w="19050">
          <a:solidFill>
            <a:srgbClr val="808080"/>
          </a:solidFill>
          <a:round/>
          <a:headEnd/>
          <a:tailEnd/>
        </a:ln>
      </xdr:spPr>
    </xdr:cxnSp>
    <xdr:clientData/>
  </xdr:twoCellAnchor>
  <xdr:twoCellAnchor>
    <xdr:from>
      <xdr:col>25</xdr:col>
      <xdr:colOff>180975</xdr:colOff>
      <xdr:row>15</xdr:row>
      <xdr:rowOff>9525</xdr:rowOff>
    </xdr:from>
    <xdr:to>
      <xdr:col>26</xdr:col>
      <xdr:colOff>0</xdr:colOff>
      <xdr:row>15</xdr:row>
      <xdr:rowOff>9525</xdr:rowOff>
    </xdr:to>
    <xdr:cxnSp macro="">
      <xdr:nvCxnSpPr>
        <xdr:cNvPr id="61580" name="AutoShape 21"/>
        <xdr:cNvCxnSpPr>
          <a:cxnSpLocks noChangeShapeType="1"/>
        </xdr:cNvCxnSpPr>
      </xdr:nvCxnSpPr>
      <xdr:spPr bwMode="auto">
        <a:xfrm>
          <a:off x="6686550" y="2609850"/>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10</xdr:row>
      <xdr:rowOff>0</xdr:rowOff>
    </xdr:from>
    <xdr:to>
      <xdr:col>13</xdr:col>
      <xdr:colOff>180975</xdr:colOff>
      <xdr:row>34</xdr:row>
      <xdr:rowOff>47625</xdr:rowOff>
    </xdr:to>
    <xdr:sp macro="" textlink="">
      <xdr:nvSpPr>
        <xdr:cNvPr id="61581" name="Line 22"/>
        <xdr:cNvSpPr>
          <a:spLocks noChangeShapeType="1"/>
        </xdr:cNvSpPr>
      </xdr:nvSpPr>
      <xdr:spPr bwMode="auto">
        <a:xfrm flipH="1">
          <a:off x="3438525" y="1809750"/>
          <a:ext cx="0" cy="4105275"/>
        </a:xfrm>
        <a:prstGeom prst="line">
          <a:avLst/>
        </a:prstGeom>
        <a:noFill/>
        <a:ln w="19050">
          <a:solidFill>
            <a:srgbClr val="808080"/>
          </a:solidFill>
          <a:round/>
          <a:headEnd/>
          <a:tailEnd/>
        </a:ln>
      </xdr:spPr>
    </xdr:sp>
    <xdr:clientData/>
  </xdr:twoCellAnchor>
  <xdr:twoCellAnchor>
    <xdr:from>
      <xdr:col>3</xdr:col>
      <xdr:colOff>57150</xdr:colOff>
      <xdr:row>7</xdr:row>
      <xdr:rowOff>0</xdr:rowOff>
    </xdr:from>
    <xdr:to>
      <xdr:col>27</xdr:col>
      <xdr:colOff>152400</xdr:colOff>
      <xdr:row>7</xdr:row>
      <xdr:rowOff>0</xdr:rowOff>
    </xdr:to>
    <xdr:cxnSp macro="">
      <xdr:nvCxnSpPr>
        <xdr:cNvPr id="61582" name="AutoShape 26"/>
        <xdr:cNvCxnSpPr>
          <a:cxnSpLocks noChangeShapeType="1"/>
        </xdr:cNvCxnSpPr>
      </xdr:nvCxnSpPr>
      <xdr:spPr bwMode="auto">
        <a:xfrm>
          <a:off x="781050" y="1095375"/>
          <a:ext cx="6372225" cy="0"/>
        </a:xfrm>
        <a:prstGeom prst="straightConnector1">
          <a:avLst/>
        </a:prstGeom>
        <a:noFill/>
        <a:ln w="19050">
          <a:solidFill>
            <a:srgbClr val="808080"/>
          </a:solidFill>
          <a:round/>
          <a:headEnd/>
          <a:tailEnd/>
        </a:ln>
      </xdr:spPr>
    </xdr:cxnSp>
    <xdr:clientData/>
  </xdr:twoCellAnchor>
  <xdr:twoCellAnchor>
    <xdr:from>
      <xdr:col>25</xdr:col>
      <xdr:colOff>0</xdr:colOff>
      <xdr:row>29</xdr:row>
      <xdr:rowOff>171450</xdr:rowOff>
    </xdr:from>
    <xdr:to>
      <xdr:col>25</xdr:col>
      <xdr:colOff>0</xdr:colOff>
      <xdr:row>29</xdr:row>
      <xdr:rowOff>171450</xdr:rowOff>
    </xdr:to>
    <xdr:cxnSp macro="">
      <xdr:nvCxnSpPr>
        <xdr:cNvPr id="61583" name="AutoShape 34"/>
        <xdr:cNvCxnSpPr>
          <a:cxnSpLocks noChangeShapeType="1"/>
        </xdr:cNvCxnSpPr>
      </xdr:nvCxnSpPr>
      <xdr:spPr bwMode="auto">
        <a:xfrm>
          <a:off x="6505575" y="5133975"/>
          <a:ext cx="0" cy="0"/>
        </a:xfrm>
        <a:prstGeom prst="straightConnector1">
          <a:avLst/>
        </a:prstGeom>
        <a:noFill/>
        <a:ln w="19050">
          <a:solidFill>
            <a:srgbClr val="808080"/>
          </a:solidFill>
          <a:round/>
          <a:headEnd/>
          <a:tailEnd/>
        </a:ln>
      </xdr:spPr>
    </xdr:cxnSp>
    <xdr:clientData/>
  </xdr:twoCellAnchor>
  <xdr:twoCellAnchor>
    <xdr:from>
      <xdr:col>19</xdr:col>
      <xdr:colOff>171450</xdr:colOff>
      <xdr:row>10</xdr:row>
      <xdr:rowOff>9525</xdr:rowOff>
    </xdr:from>
    <xdr:to>
      <xdr:col>19</xdr:col>
      <xdr:colOff>190500</xdr:colOff>
      <xdr:row>30</xdr:row>
      <xdr:rowOff>0</xdr:rowOff>
    </xdr:to>
    <xdr:sp macro="" textlink="">
      <xdr:nvSpPr>
        <xdr:cNvPr id="61584" name="Line 35"/>
        <xdr:cNvSpPr>
          <a:spLocks noChangeShapeType="1"/>
        </xdr:cNvSpPr>
      </xdr:nvSpPr>
      <xdr:spPr bwMode="auto">
        <a:xfrm>
          <a:off x="5191125" y="1819275"/>
          <a:ext cx="19050" cy="3324225"/>
        </a:xfrm>
        <a:prstGeom prst="line">
          <a:avLst/>
        </a:prstGeom>
        <a:noFill/>
        <a:ln w="19050">
          <a:solidFill>
            <a:srgbClr val="808080"/>
          </a:solidFill>
          <a:round/>
          <a:headEnd/>
          <a:tailEnd/>
        </a:ln>
      </xdr:spPr>
    </xdr:sp>
    <xdr:clientData/>
  </xdr:twoCellAnchor>
  <xdr:twoCellAnchor>
    <xdr:from>
      <xdr:col>19</xdr:col>
      <xdr:colOff>0</xdr:colOff>
      <xdr:row>35</xdr:row>
      <xdr:rowOff>47625</xdr:rowOff>
    </xdr:from>
    <xdr:to>
      <xdr:col>19</xdr:col>
      <xdr:colOff>0</xdr:colOff>
      <xdr:row>35</xdr:row>
      <xdr:rowOff>47625</xdr:rowOff>
    </xdr:to>
    <xdr:cxnSp macro="">
      <xdr:nvCxnSpPr>
        <xdr:cNvPr id="61585" name="AutoShape 40"/>
        <xdr:cNvCxnSpPr>
          <a:cxnSpLocks noChangeShapeType="1"/>
        </xdr:cNvCxnSpPr>
      </xdr:nvCxnSpPr>
      <xdr:spPr bwMode="auto">
        <a:xfrm>
          <a:off x="5019675" y="6143625"/>
          <a:ext cx="0" cy="0"/>
        </a:xfrm>
        <a:prstGeom prst="straightConnector1">
          <a:avLst/>
        </a:prstGeom>
        <a:noFill/>
        <a:ln w="19050">
          <a:solidFill>
            <a:srgbClr val="808080"/>
          </a:solidFill>
          <a:round/>
          <a:headEnd/>
          <a:tailEnd/>
        </a:ln>
      </xdr:spPr>
    </xdr:cxnSp>
    <xdr:clientData/>
  </xdr:twoCellAnchor>
  <xdr:twoCellAnchor>
    <xdr:from>
      <xdr:col>25</xdr:col>
      <xdr:colOff>180975</xdr:colOff>
      <xdr:row>9</xdr:row>
      <xdr:rowOff>171450</xdr:rowOff>
    </xdr:from>
    <xdr:to>
      <xdr:col>25</xdr:col>
      <xdr:colOff>180975</xdr:colOff>
      <xdr:row>25</xdr:row>
      <xdr:rowOff>28575</xdr:rowOff>
    </xdr:to>
    <xdr:sp macro="" textlink="">
      <xdr:nvSpPr>
        <xdr:cNvPr id="61586" name="Line 41"/>
        <xdr:cNvSpPr>
          <a:spLocks noChangeShapeType="1"/>
        </xdr:cNvSpPr>
      </xdr:nvSpPr>
      <xdr:spPr bwMode="auto">
        <a:xfrm>
          <a:off x="6686550" y="1800225"/>
          <a:ext cx="0" cy="2524125"/>
        </a:xfrm>
        <a:prstGeom prst="line">
          <a:avLst/>
        </a:prstGeom>
        <a:noFill/>
        <a:ln w="19050">
          <a:solidFill>
            <a:srgbClr val="808080"/>
          </a:solidFill>
          <a:round/>
          <a:headEnd/>
          <a:tailEnd/>
        </a:ln>
      </xdr:spPr>
    </xdr:sp>
    <xdr:clientData/>
  </xdr:twoCellAnchor>
  <xdr:twoCellAnchor>
    <xdr:from>
      <xdr:col>13</xdr:col>
      <xdr:colOff>180975</xdr:colOff>
      <xdr:row>24</xdr:row>
      <xdr:rowOff>171450</xdr:rowOff>
    </xdr:from>
    <xdr:to>
      <xdr:col>14</xdr:col>
      <xdr:colOff>0</xdr:colOff>
      <xdr:row>24</xdr:row>
      <xdr:rowOff>171450</xdr:rowOff>
    </xdr:to>
    <xdr:cxnSp macro="">
      <xdr:nvCxnSpPr>
        <xdr:cNvPr id="61587" name="AutoShape 54"/>
        <xdr:cNvCxnSpPr>
          <a:cxnSpLocks noChangeShapeType="1"/>
        </xdr:cNvCxnSpPr>
      </xdr:nvCxnSpPr>
      <xdr:spPr bwMode="auto">
        <a:xfrm>
          <a:off x="3438525" y="4286250"/>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20</xdr:row>
      <xdr:rowOff>9525</xdr:rowOff>
    </xdr:from>
    <xdr:to>
      <xdr:col>14</xdr:col>
      <xdr:colOff>0</xdr:colOff>
      <xdr:row>20</xdr:row>
      <xdr:rowOff>9525</xdr:rowOff>
    </xdr:to>
    <xdr:cxnSp macro="">
      <xdr:nvCxnSpPr>
        <xdr:cNvPr id="61588" name="AutoShape 55"/>
        <xdr:cNvCxnSpPr>
          <a:cxnSpLocks noChangeShapeType="1"/>
        </xdr:cNvCxnSpPr>
      </xdr:nvCxnSpPr>
      <xdr:spPr bwMode="auto">
        <a:xfrm>
          <a:off x="3438525" y="3457575"/>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15</xdr:row>
      <xdr:rowOff>9525</xdr:rowOff>
    </xdr:from>
    <xdr:to>
      <xdr:col>14</xdr:col>
      <xdr:colOff>0</xdr:colOff>
      <xdr:row>15</xdr:row>
      <xdr:rowOff>9525</xdr:rowOff>
    </xdr:to>
    <xdr:cxnSp macro="">
      <xdr:nvCxnSpPr>
        <xdr:cNvPr id="61589" name="AutoShape 56"/>
        <xdr:cNvCxnSpPr>
          <a:cxnSpLocks noChangeShapeType="1"/>
        </xdr:cNvCxnSpPr>
      </xdr:nvCxnSpPr>
      <xdr:spPr bwMode="auto">
        <a:xfrm>
          <a:off x="3438525" y="2609850"/>
          <a:ext cx="66675" cy="0"/>
        </a:xfrm>
        <a:prstGeom prst="straightConnector1">
          <a:avLst/>
        </a:prstGeom>
        <a:noFill/>
        <a:ln w="19050">
          <a:solidFill>
            <a:srgbClr val="808080"/>
          </a:solidFill>
          <a:round/>
          <a:headEnd/>
          <a:tailEnd/>
        </a:ln>
      </xdr:spPr>
    </xdr:cxnSp>
    <xdr:clientData/>
  </xdr:twoCellAnchor>
  <xdr:twoCellAnchor>
    <xdr:from>
      <xdr:col>13</xdr:col>
      <xdr:colOff>171450</xdr:colOff>
      <xdr:row>34</xdr:row>
      <xdr:rowOff>47625</xdr:rowOff>
    </xdr:from>
    <xdr:to>
      <xdr:col>13</xdr:col>
      <xdr:colOff>238125</xdr:colOff>
      <xdr:row>34</xdr:row>
      <xdr:rowOff>47625</xdr:rowOff>
    </xdr:to>
    <xdr:cxnSp macro="">
      <xdr:nvCxnSpPr>
        <xdr:cNvPr id="61590" name="AutoShape 77"/>
        <xdr:cNvCxnSpPr>
          <a:cxnSpLocks noChangeShapeType="1"/>
        </xdr:cNvCxnSpPr>
      </xdr:nvCxnSpPr>
      <xdr:spPr bwMode="auto">
        <a:xfrm>
          <a:off x="3429000" y="5915025"/>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30</xdr:row>
      <xdr:rowOff>0</xdr:rowOff>
    </xdr:from>
    <xdr:to>
      <xdr:col>20</xdr:col>
      <xdr:colOff>0</xdr:colOff>
      <xdr:row>30</xdr:row>
      <xdr:rowOff>0</xdr:rowOff>
    </xdr:to>
    <xdr:cxnSp macro="">
      <xdr:nvCxnSpPr>
        <xdr:cNvPr id="61591" name="AutoShape 94"/>
        <xdr:cNvCxnSpPr>
          <a:cxnSpLocks noChangeShapeType="1"/>
        </xdr:cNvCxnSpPr>
      </xdr:nvCxnSpPr>
      <xdr:spPr bwMode="auto">
        <a:xfrm>
          <a:off x="5200650" y="5143500"/>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29</xdr:row>
      <xdr:rowOff>95250</xdr:rowOff>
    </xdr:from>
    <xdr:to>
      <xdr:col>14</xdr:col>
      <xdr:colOff>0</xdr:colOff>
      <xdr:row>29</xdr:row>
      <xdr:rowOff>95250</xdr:rowOff>
    </xdr:to>
    <xdr:cxnSp macro="">
      <xdr:nvCxnSpPr>
        <xdr:cNvPr id="61592" name="AutoShape 94"/>
        <xdr:cNvCxnSpPr>
          <a:cxnSpLocks noChangeShapeType="1"/>
        </xdr:cNvCxnSpPr>
      </xdr:nvCxnSpPr>
      <xdr:spPr bwMode="auto">
        <a:xfrm>
          <a:off x="3438525" y="5057775"/>
          <a:ext cx="66675" cy="0"/>
        </a:xfrm>
        <a:prstGeom prst="straightConnector1">
          <a:avLst/>
        </a:prstGeom>
        <a:noFill/>
        <a:ln w="19050">
          <a:solidFill>
            <a:srgbClr val="808080"/>
          </a:solidFill>
          <a:round/>
          <a:headEnd/>
          <a:tailEnd/>
        </a:ln>
      </xdr:spPr>
    </xdr:cxnSp>
    <xdr:clientData/>
  </xdr:twoCellAnchor>
  <xdr:twoCellAnchor>
    <xdr:from>
      <xdr:col>25</xdr:col>
      <xdr:colOff>180975</xdr:colOff>
      <xdr:row>20</xdr:row>
      <xdr:rowOff>28575</xdr:rowOff>
    </xdr:from>
    <xdr:to>
      <xdr:col>26</xdr:col>
      <xdr:colOff>9525</xdr:colOff>
      <xdr:row>20</xdr:row>
      <xdr:rowOff>28575</xdr:rowOff>
    </xdr:to>
    <xdr:cxnSp macro="">
      <xdr:nvCxnSpPr>
        <xdr:cNvPr id="61593" name="AutoShape 24"/>
        <xdr:cNvCxnSpPr>
          <a:cxnSpLocks noChangeShapeType="1"/>
        </xdr:cNvCxnSpPr>
      </xdr:nvCxnSpPr>
      <xdr:spPr bwMode="auto">
        <a:xfrm>
          <a:off x="6686550" y="3476625"/>
          <a:ext cx="76200" cy="0"/>
        </a:xfrm>
        <a:prstGeom prst="straightConnector1">
          <a:avLst/>
        </a:prstGeom>
        <a:noFill/>
        <a:ln w="19050">
          <a:solidFill>
            <a:srgbClr val="808080"/>
          </a:solidFill>
          <a:round/>
          <a:headEnd/>
          <a:tailEnd/>
        </a:ln>
      </xdr:spPr>
    </xdr:cxnSp>
    <xdr:clientData/>
  </xdr:twoCellAnchor>
  <xdr:twoCellAnchor>
    <xdr:from>
      <xdr:col>16</xdr:col>
      <xdr:colOff>0</xdr:colOff>
      <xdr:row>4</xdr:row>
      <xdr:rowOff>0</xdr:rowOff>
    </xdr:from>
    <xdr:to>
      <xdr:col>16</xdr:col>
      <xdr:colOff>9525</xdr:colOff>
      <xdr:row>7</xdr:row>
      <xdr:rowOff>9525</xdr:rowOff>
    </xdr:to>
    <xdr:sp macro="" textlink="">
      <xdr:nvSpPr>
        <xdr:cNvPr id="61594" name="Line 81"/>
        <xdr:cNvSpPr>
          <a:spLocks noChangeShapeType="1"/>
        </xdr:cNvSpPr>
      </xdr:nvSpPr>
      <xdr:spPr bwMode="auto">
        <a:xfrm>
          <a:off x="4000500" y="657225"/>
          <a:ext cx="9525" cy="447675"/>
        </a:xfrm>
        <a:prstGeom prst="line">
          <a:avLst/>
        </a:prstGeom>
        <a:noFill/>
        <a:ln w="19050">
          <a:solidFill>
            <a:srgbClr val="808080"/>
          </a:solidFill>
          <a:round/>
          <a:headEnd/>
          <a:tailEnd/>
        </a:ln>
      </xdr:spPr>
    </xdr:sp>
    <xdr:clientData/>
  </xdr:twoCellAnchor>
  <xdr:twoCellAnchor>
    <xdr:from>
      <xdr:col>7</xdr:col>
      <xdr:colOff>180975</xdr:colOff>
      <xdr:row>24</xdr:row>
      <xdr:rowOff>171450</xdr:rowOff>
    </xdr:from>
    <xdr:to>
      <xdr:col>8</xdr:col>
      <xdr:colOff>0</xdr:colOff>
      <xdr:row>24</xdr:row>
      <xdr:rowOff>171450</xdr:rowOff>
    </xdr:to>
    <xdr:cxnSp macro="">
      <xdr:nvCxnSpPr>
        <xdr:cNvPr id="61595" name="AutoShape 1"/>
        <xdr:cNvCxnSpPr>
          <a:cxnSpLocks noChangeShapeType="1"/>
        </xdr:cNvCxnSpPr>
      </xdr:nvCxnSpPr>
      <xdr:spPr bwMode="auto">
        <a:xfrm>
          <a:off x="1924050" y="4286250"/>
          <a:ext cx="66675" cy="0"/>
        </a:xfrm>
        <a:prstGeom prst="straightConnector1">
          <a:avLst/>
        </a:prstGeom>
        <a:noFill/>
        <a:ln w="19050">
          <a:solidFill>
            <a:srgbClr val="808080"/>
          </a:solidFill>
          <a:round/>
          <a:headEnd/>
          <a:tailEnd/>
        </a:ln>
      </xdr:spPr>
    </xdr:cxnSp>
    <xdr:clientData/>
  </xdr:twoCellAnchor>
  <xdr:twoCellAnchor>
    <xdr:from>
      <xdr:col>7</xdr:col>
      <xdr:colOff>180975</xdr:colOff>
      <xdr:row>20</xdr:row>
      <xdr:rowOff>9525</xdr:rowOff>
    </xdr:from>
    <xdr:to>
      <xdr:col>8</xdr:col>
      <xdr:colOff>0</xdr:colOff>
      <xdr:row>20</xdr:row>
      <xdr:rowOff>9525</xdr:rowOff>
    </xdr:to>
    <xdr:cxnSp macro="">
      <xdr:nvCxnSpPr>
        <xdr:cNvPr id="61596" name="AutoShape 2"/>
        <xdr:cNvCxnSpPr>
          <a:cxnSpLocks noChangeShapeType="1"/>
        </xdr:cNvCxnSpPr>
      </xdr:nvCxnSpPr>
      <xdr:spPr bwMode="auto">
        <a:xfrm>
          <a:off x="1924050" y="3457575"/>
          <a:ext cx="66675" cy="0"/>
        </a:xfrm>
        <a:prstGeom prst="straightConnector1">
          <a:avLst/>
        </a:prstGeom>
        <a:noFill/>
        <a:ln w="19050">
          <a:solidFill>
            <a:srgbClr val="808080"/>
          </a:solidFill>
          <a:round/>
          <a:headEnd/>
          <a:tailEnd/>
        </a:ln>
      </xdr:spPr>
    </xdr:cxnSp>
    <xdr:clientData/>
  </xdr:twoCellAnchor>
  <xdr:twoCellAnchor>
    <xdr:from>
      <xdr:col>7</xdr:col>
      <xdr:colOff>180975</xdr:colOff>
      <xdr:row>15</xdr:row>
      <xdr:rowOff>9525</xdr:rowOff>
    </xdr:from>
    <xdr:to>
      <xdr:col>8</xdr:col>
      <xdr:colOff>0</xdr:colOff>
      <xdr:row>15</xdr:row>
      <xdr:rowOff>9525</xdr:rowOff>
    </xdr:to>
    <xdr:cxnSp macro="">
      <xdr:nvCxnSpPr>
        <xdr:cNvPr id="61597" name="AutoShape 3"/>
        <xdr:cNvCxnSpPr>
          <a:cxnSpLocks noChangeShapeType="1"/>
        </xdr:cNvCxnSpPr>
      </xdr:nvCxnSpPr>
      <xdr:spPr bwMode="auto">
        <a:xfrm>
          <a:off x="1924050" y="2609850"/>
          <a:ext cx="66675" cy="0"/>
        </a:xfrm>
        <a:prstGeom prst="straightConnector1">
          <a:avLst/>
        </a:prstGeom>
        <a:noFill/>
        <a:ln w="19050">
          <a:solidFill>
            <a:srgbClr val="808080"/>
          </a:solidFill>
          <a:round/>
          <a:headEnd/>
          <a:tailEnd/>
        </a:ln>
      </xdr:spPr>
    </xdr:cxnSp>
    <xdr:clientData/>
  </xdr:twoCellAnchor>
  <xdr:twoCellAnchor>
    <xdr:from>
      <xdr:col>7</xdr:col>
      <xdr:colOff>171450</xdr:colOff>
      <xdr:row>9</xdr:row>
      <xdr:rowOff>171450</xdr:rowOff>
    </xdr:from>
    <xdr:to>
      <xdr:col>7</xdr:col>
      <xdr:colOff>180975</xdr:colOff>
      <xdr:row>29</xdr:row>
      <xdr:rowOff>95250</xdr:rowOff>
    </xdr:to>
    <xdr:sp macro="" textlink="">
      <xdr:nvSpPr>
        <xdr:cNvPr id="61598" name="Line 22"/>
        <xdr:cNvSpPr>
          <a:spLocks noChangeShapeType="1"/>
        </xdr:cNvSpPr>
      </xdr:nvSpPr>
      <xdr:spPr bwMode="auto">
        <a:xfrm>
          <a:off x="1914525" y="1800225"/>
          <a:ext cx="9525" cy="3257550"/>
        </a:xfrm>
        <a:prstGeom prst="line">
          <a:avLst/>
        </a:prstGeom>
        <a:noFill/>
        <a:ln w="19050">
          <a:solidFill>
            <a:srgbClr val="808080"/>
          </a:solidFill>
          <a:round/>
          <a:headEnd/>
          <a:tailEnd/>
        </a:ln>
      </xdr:spPr>
    </xdr:sp>
    <xdr:clientData/>
  </xdr:twoCellAnchor>
  <xdr:twoCellAnchor>
    <xdr:from>
      <xdr:col>7</xdr:col>
      <xdr:colOff>180975</xdr:colOff>
      <xdr:row>29</xdr:row>
      <xdr:rowOff>95250</xdr:rowOff>
    </xdr:from>
    <xdr:to>
      <xdr:col>8</xdr:col>
      <xdr:colOff>0</xdr:colOff>
      <xdr:row>29</xdr:row>
      <xdr:rowOff>95250</xdr:rowOff>
    </xdr:to>
    <xdr:cxnSp macro="">
      <xdr:nvCxnSpPr>
        <xdr:cNvPr id="61599" name="AutoShape 94"/>
        <xdr:cNvCxnSpPr>
          <a:cxnSpLocks noChangeShapeType="1"/>
        </xdr:cNvCxnSpPr>
      </xdr:nvCxnSpPr>
      <xdr:spPr bwMode="auto">
        <a:xfrm>
          <a:off x="1924050" y="5057775"/>
          <a:ext cx="66675" cy="0"/>
        </a:xfrm>
        <a:prstGeom prst="straightConnector1">
          <a:avLst/>
        </a:prstGeom>
        <a:noFill/>
        <a:ln w="19050">
          <a:solidFill>
            <a:srgbClr val="808080"/>
          </a:solidFill>
          <a:round/>
          <a:headEnd/>
          <a:tailEnd/>
        </a:ln>
      </xdr:spPr>
    </xdr:cxnSp>
    <xdr:clientData/>
  </xdr:twoCellAnchor>
  <xdr:twoCellAnchor>
    <xdr:from>
      <xdr:col>1</xdr:col>
      <xdr:colOff>180975</xdr:colOff>
      <xdr:row>24</xdr:row>
      <xdr:rowOff>171450</xdr:rowOff>
    </xdr:from>
    <xdr:to>
      <xdr:col>2</xdr:col>
      <xdr:colOff>0</xdr:colOff>
      <xdr:row>24</xdr:row>
      <xdr:rowOff>171450</xdr:rowOff>
    </xdr:to>
    <xdr:cxnSp macro="">
      <xdr:nvCxnSpPr>
        <xdr:cNvPr id="61600" name="AutoShape 1"/>
        <xdr:cNvCxnSpPr>
          <a:cxnSpLocks noChangeShapeType="1"/>
        </xdr:cNvCxnSpPr>
      </xdr:nvCxnSpPr>
      <xdr:spPr bwMode="auto">
        <a:xfrm>
          <a:off x="409575" y="4286250"/>
          <a:ext cx="66675" cy="0"/>
        </a:xfrm>
        <a:prstGeom prst="straightConnector1">
          <a:avLst/>
        </a:prstGeom>
        <a:noFill/>
        <a:ln w="19050">
          <a:solidFill>
            <a:srgbClr val="808080"/>
          </a:solidFill>
          <a:round/>
          <a:headEnd/>
          <a:tailEnd/>
        </a:ln>
      </xdr:spPr>
    </xdr:cxnSp>
    <xdr:clientData/>
  </xdr:twoCellAnchor>
  <xdr:twoCellAnchor>
    <xdr:from>
      <xdr:col>1</xdr:col>
      <xdr:colOff>180975</xdr:colOff>
      <xdr:row>20</xdr:row>
      <xdr:rowOff>9525</xdr:rowOff>
    </xdr:from>
    <xdr:to>
      <xdr:col>2</xdr:col>
      <xdr:colOff>0</xdr:colOff>
      <xdr:row>20</xdr:row>
      <xdr:rowOff>9525</xdr:rowOff>
    </xdr:to>
    <xdr:cxnSp macro="">
      <xdr:nvCxnSpPr>
        <xdr:cNvPr id="61601" name="AutoShape 2"/>
        <xdr:cNvCxnSpPr>
          <a:cxnSpLocks noChangeShapeType="1"/>
        </xdr:cNvCxnSpPr>
      </xdr:nvCxnSpPr>
      <xdr:spPr bwMode="auto">
        <a:xfrm>
          <a:off x="409575" y="3457575"/>
          <a:ext cx="66675" cy="0"/>
        </a:xfrm>
        <a:prstGeom prst="straightConnector1">
          <a:avLst/>
        </a:prstGeom>
        <a:noFill/>
        <a:ln w="19050">
          <a:solidFill>
            <a:srgbClr val="808080"/>
          </a:solidFill>
          <a:round/>
          <a:headEnd/>
          <a:tailEnd/>
        </a:ln>
      </xdr:spPr>
    </xdr:cxnSp>
    <xdr:clientData/>
  </xdr:twoCellAnchor>
  <xdr:twoCellAnchor>
    <xdr:from>
      <xdr:col>1</xdr:col>
      <xdr:colOff>180975</xdr:colOff>
      <xdr:row>15</xdr:row>
      <xdr:rowOff>9525</xdr:rowOff>
    </xdr:from>
    <xdr:to>
      <xdr:col>2</xdr:col>
      <xdr:colOff>0</xdr:colOff>
      <xdr:row>15</xdr:row>
      <xdr:rowOff>9525</xdr:rowOff>
    </xdr:to>
    <xdr:cxnSp macro="">
      <xdr:nvCxnSpPr>
        <xdr:cNvPr id="61602" name="AutoShape 3"/>
        <xdr:cNvCxnSpPr>
          <a:cxnSpLocks noChangeShapeType="1"/>
        </xdr:cNvCxnSpPr>
      </xdr:nvCxnSpPr>
      <xdr:spPr bwMode="auto">
        <a:xfrm>
          <a:off x="409575" y="2609850"/>
          <a:ext cx="66675" cy="0"/>
        </a:xfrm>
        <a:prstGeom prst="straightConnector1">
          <a:avLst/>
        </a:prstGeom>
        <a:noFill/>
        <a:ln w="19050">
          <a:solidFill>
            <a:srgbClr val="808080"/>
          </a:solidFill>
          <a:round/>
          <a:headEnd/>
          <a:tailEnd/>
        </a:ln>
      </xdr:spPr>
    </xdr:cxnSp>
    <xdr:clientData/>
  </xdr:twoCellAnchor>
  <xdr:twoCellAnchor>
    <xdr:from>
      <xdr:col>1</xdr:col>
      <xdr:colOff>171450</xdr:colOff>
      <xdr:row>9</xdr:row>
      <xdr:rowOff>171450</xdr:rowOff>
    </xdr:from>
    <xdr:to>
      <xdr:col>1</xdr:col>
      <xdr:colOff>180975</xdr:colOff>
      <xdr:row>29</xdr:row>
      <xdr:rowOff>95250</xdr:rowOff>
    </xdr:to>
    <xdr:sp macro="" textlink="">
      <xdr:nvSpPr>
        <xdr:cNvPr id="61603" name="Line 22"/>
        <xdr:cNvSpPr>
          <a:spLocks noChangeShapeType="1"/>
        </xdr:cNvSpPr>
      </xdr:nvSpPr>
      <xdr:spPr bwMode="auto">
        <a:xfrm>
          <a:off x="400050" y="1800225"/>
          <a:ext cx="9525" cy="3257550"/>
        </a:xfrm>
        <a:prstGeom prst="line">
          <a:avLst/>
        </a:prstGeom>
        <a:noFill/>
        <a:ln w="19050">
          <a:solidFill>
            <a:srgbClr val="808080"/>
          </a:solidFill>
          <a:round/>
          <a:headEnd/>
          <a:tailEnd/>
        </a:ln>
      </xdr:spPr>
    </xdr:sp>
    <xdr:clientData/>
  </xdr:twoCellAnchor>
  <xdr:twoCellAnchor>
    <xdr:from>
      <xdr:col>1</xdr:col>
      <xdr:colOff>180975</xdr:colOff>
      <xdr:row>29</xdr:row>
      <xdr:rowOff>95250</xdr:rowOff>
    </xdr:from>
    <xdr:to>
      <xdr:col>2</xdr:col>
      <xdr:colOff>0</xdr:colOff>
      <xdr:row>29</xdr:row>
      <xdr:rowOff>95250</xdr:rowOff>
    </xdr:to>
    <xdr:cxnSp macro="">
      <xdr:nvCxnSpPr>
        <xdr:cNvPr id="61604" name="AutoShape 94"/>
        <xdr:cNvCxnSpPr>
          <a:cxnSpLocks noChangeShapeType="1"/>
        </xdr:cNvCxnSpPr>
      </xdr:nvCxnSpPr>
      <xdr:spPr bwMode="auto">
        <a:xfrm>
          <a:off x="409575" y="5057775"/>
          <a:ext cx="66675" cy="0"/>
        </a:xfrm>
        <a:prstGeom prst="straightConnector1">
          <a:avLst/>
        </a:prstGeom>
        <a:noFill/>
        <a:ln w="19050">
          <a:solidFill>
            <a:srgbClr val="808080"/>
          </a:solidFill>
          <a:round/>
          <a:headEnd/>
          <a:tailEnd/>
        </a:ln>
      </xdr:spPr>
    </xdr:cxnSp>
    <xdr:clientData/>
  </xdr:twoCellAnchor>
  <xdr:twoCellAnchor>
    <xdr:from>
      <xdr:col>25</xdr:col>
      <xdr:colOff>180975</xdr:colOff>
      <xdr:row>25</xdr:row>
      <xdr:rowOff>28575</xdr:rowOff>
    </xdr:from>
    <xdr:to>
      <xdr:col>26</xdr:col>
      <xdr:colOff>9525</xdr:colOff>
      <xdr:row>25</xdr:row>
      <xdr:rowOff>28575</xdr:rowOff>
    </xdr:to>
    <xdr:cxnSp macro="">
      <xdr:nvCxnSpPr>
        <xdr:cNvPr id="61605" name="AutoShape 24"/>
        <xdr:cNvCxnSpPr>
          <a:cxnSpLocks noChangeShapeType="1"/>
        </xdr:cNvCxnSpPr>
      </xdr:nvCxnSpPr>
      <xdr:spPr bwMode="auto">
        <a:xfrm>
          <a:off x="6686550" y="4324350"/>
          <a:ext cx="76200" cy="0"/>
        </a:xfrm>
        <a:prstGeom prst="straightConnector1">
          <a:avLst/>
        </a:prstGeom>
        <a:noFill/>
        <a:ln w="19050">
          <a:solidFill>
            <a:srgbClr val="808080"/>
          </a:solidFill>
          <a:round/>
          <a:headEnd/>
          <a:tailEn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180975</xdr:colOff>
      <xdr:row>23</xdr:row>
      <xdr:rowOff>9525</xdr:rowOff>
    </xdr:from>
    <xdr:to>
      <xdr:col>14</xdr:col>
      <xdr:colOff>0</xdr:colOff>
      <xdr:row>23</xdr:row>
      <xdr:rowOff>9525</xdr:rowOff>
    </xdr:to>
    <xdr:cxnSp macro="">
      <xdr:nvCxnSpPr>
        <xdr:cNvPr id="62562" name="AutoShape 2"/>
        <xdr:cNvCxnSpPr>
          <a:cxnSpLocks noChangeShapeType="1"/>
        </xdr:cNvCxnSpPr>
      </xdr:nvCxnSpPr>
      <xdr:spPr bwMode="auto">
        <a:xfrm>
          <a:off x="3552825" y="3619500"/>
          <a:ext cx="123825" cy="0"/>
        </a:xfrm>
        <a:prstGeom prst="straightConnector1">
          <a:avLst/>
        </a:prstGeom>
        <a:noFill/>
        <a:ln w="19050">
          <a:solidFill>
            <a:srgbClr val="808080"/>
          </a:solidFill>
          <a:round/>
          <a:headEnd/>
          <a:tailEnd/>
        </a:ln>
      </xdr:spPr>
    </xdr:cxnSp>
    <xdr:clientData/>
  </xdr:twoCellAnchor>
  <xdr:twoCellAnchor>
    <xdr:from>
      <xdr:col>13</xdr:col>
      <xdr:colOff>180975</xdr:colOff>
      <xdr:row>15</xdr:row>
      <xdr:rowOff>9525</xdr:rowOff>
    </xdr:from>
    <xdr:to>
      <xdr:col>14</xdr:col>
      <xdr:colOff>0</xdr:colOff>
      <xdr:row>15</xdr:row>
      <xdr:rowOff>9525</xdr:rowOff>
    </xdr:to>
    <xdr:cxnSp macro="">
      <xdr:nvCxnSpPr>
        <xdr:cNvPr id="62563" name="AutoShape 3"/>
        <xdr:cNvCxnSpPr>
          <a:cxnSpLocks noChangeShapeType="1"/>
        </xdr:cNvCxnSpPr>
      </xdr:nvCxnSpPr>
      <xdr:spPr bwMode="auto">
        <a:xfrm>
          <a:off x="3552825" y="2438400"/>
          <a:ext cx="123825" cy="0"/>
        </a:xfrm>
        <a:prstGeom prst="straightConnector1">
          <a:avLst/>
        </a:prstGeom>
        <a:noFill/>
        <a:ln w="19050">
          <a:solidFill>
            <a:srgbClr val="808080"/>
          </a:solidFill>
          <a:round/>
          <a:headEnd/>
          <a:tailEnd/>
        </a:ln>
      </xdr:spPr>
    </xdr:cxnSp>
    <xdr:clientData/>
  </xdr:twoCellAnchor>
  <xdr:twoCellAnchor>
    <xdr:from>
      <xdr:col>19</xdr:col>
      <xdr:colOff>180975</xdr:colOff>
      <xdr:row>30</xdr:row>
      <xdr:rowOff>47625</xdr:rowOff>
    </xdr:from>
    <xdr:to>
      <xdr:col>20</xdr:col>
      <xdr:colOff>0</xdr:colOff>
      <xdr:row>30</xdr:row>
      <xdr:rowOff>47625</xdr:rowOff>
    </xdr:to>
    <xdr:cxnSp macro="">
      <xdr:nvCxnSpPr>
        <xdr:cNvPr id="62564" name="AutoShape 5"/>
        <xdr:cNvCxnSpPr>
          <a:cxnSpLocks noChangeShapeType="1"/>
        </xdr:cNvCxnSpPr>
      </xdr:nvCxnSpPr>
      <xdr:spPr bwMode="auto">
        <a:xfrm>
          <a:off x="5486400" y="4714875"/>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23</xdr:row>
      <xdr:rowOff>9525</xdr:rowOff>
    </xdr:from>
    <xdr:to>
      <xdr:col>20</xdr:col>
      <xdr:colOff>0</xdr:colOff>
      <xdr:row>23</xdr:row>
      <xdr:rowOff>9525</xdr:rowOff>
    </xdr:to>
    <xdr:cxnSp macro="">
      <xdr:nvCxnSpPr>
        <xdr:cNvPr id="62565" name="AutoShape 6"/>
        <xdr:cNvCxnSpPr>
          <a:cxnSpLocks noChangeShapeType="1"/>
        </xdr:cNvCxnSpPr>
      </xdr:nvCxnSpPr>
      <xdr:spPr bwMode="auto">
        <a:xfrm>
          <a:off x="5486400" y="3619500"/>
          <a:ext cx="66675" cy="0"/>
        </a:xfrm>
        <a:prstGeom prst="straightConnector1">
          <a:avLst/>
        </a:prstGeom>
        <a:noFill/>
        <a:ln w="19050">
          <a:solidFill>
            <a:srgbClr val="808080"/>
          </a:solidFill>
          <a:round/>
          <a:headEnd/>
          <a:tailEnd/>
        </a:ln>
      </xdr:spPr>
    </xdr:cxnSp>
    <xdr:clientData/>
  </xdr:twoCellAnchor>
  <xdr:twoCellAnchor>
    <xdr:from>
      <xdr:col>19</xdr:col>
      <xdr:colOff>180975</xdr:colOff>
      <xdr:row>15</xdr:row>
      <xdr:rowOff>9525</xdr:rowOff>
    </xdr:from>
    <xdr:to>
      <xdr:col>20</xdr:col>
      <xdr:colOff>0</xdr:colOff>
      <xdr:row>15</xdr:row>
      <xdr:rowOff>9525</xdr:rowOff>
    </xdr:to>
    <xdr:cxnSp macro="">
      <xdr:nvCxnSpPr>
        <xdr:cNvPr id="62566" name="AutoShape 7"/>
        <xdr:cNvCxnSpPr>
          <a:cxnSpLocks noChangeShapeType="1"/>
        </xdr:cNvCxnSpPr>
      </xdr:nvCxnSpPr>
      <xdr:spPr bwMode="auto">
        <a:xfrm>
          <a:off x="5486400" y="2438400"/>
          <a:ext cx="66675" cy="0"/>
        </a:xfrm>
        <a:prstGeom prst="straightConnector1">
          <a:avLst/>
        </a:prstGeom>
        <a:noFill/>
        <a:ln w="19050">
          <a:solidFill>
            <a:srgbClr val="808080"/>
          </a:solidFill>
          <a:round/>
          <a:headEnd/>
          <a:tailEnd/>
        </a:ln>
      </xdr:spPr>
    </xdr:cxnSp>
    <xdr:clientData/>
  </xdr:twoCellAnchor>
  <xdr:twoCellAnchor>
    <xdr:from>
      <xdr:col>25</xdr:col>
      <xdr:colOff>0</xdr:colOff>
      <xdr:row>31</xdr:row>
      <xdr:rowOff>171450</xdr:rowOff>
    </xdr:from>
    <xdr:to>
      <xdr:col>25</xdr:col>
      <xdr:colOff>0</xdr:colOff>
      <xdr:row>31</xdr:row>
      <xdr:rowOff>171450</xdr:rowOff>
    </xdr:to>
    <xdr:cxnSp macro="">
      <xdr:nvCxnSpPr>
        <xdr:cNvPr id="62567" name="AutoShape 16"/>
        <xdr:cNvCxnSpPr>
          <a:cxnSpLocks noChangeShapeType="1"/>
        </xdr:cNvCxnSpPr>
      </xdr:nvCxnSpPr>
      <xdr:spPr bwMode="auto">
        <a:xfrm>
          <a:off x="6991350" y="4914900"/>
          <a:ext cx="0" cy="0"/>
        </a:xfrm>
        <a:prstGeom prst="straightConnector1">
          <a:avLst/>
        </a:prstGeom>
        <a:noFill/>
        <a:ln w="19050">
          <a:solidFill>
            <a:srgbClr val="808080"/>
          </a:solidFill>
          <a:round/>
          <a:headEnd/>
          <a:tailEnd/>
        </a:ln>
      </xdr:spPr>
    </xdr:cxnSp>
    <xdr:clientData/>
  </xdr:twoCellAnchor>
  <xdr:twoCellAnchor>
    <xdr:from>
      <xdr:col>25</xdr:col>
      <xdr:colOff>0</xdr:colOff>
      <xdr:row>23</xdr:row>
      <xdr:rowOff>9525</xdr:rowOff>
    </xdr:from>
    <xdr:to>
      <xdr:col>25</xdr:col>
      <xdr:colOff>0</xdr:colOff>
      <xdr:row>23</xdr:row>
      <xdr:rowOff>9525</xdr:rowOff>
    </xdr:to>
    <xdr:cxnSp macro="">
      <xdr:nvCxnSpPr>
        <xdr:cNvPr id="62568" name="AutoShape 17"/>
        <xdr:cNvCxnSpPr>
          <a:cxnSpLocks noChangeShapeType="1"/>
        </xdr:cNvCxnSpPr>
      </xdr:nvCxnSpPr>
      <xdr:spPr bwMode="auto">
        <a:xfrm>
          <a:off x="6991350" y="3619500"/>
          <a:ext cx="0" cy="0"/>
        </a:xfrm>
        <a:prstGeom prst="straightConnector1">
          <a:avLst/>
        </a:prstGeom>
        <a:noFill/>
        <a:ln w="19050">
          <a:solidFill>
            <a:srgbClr val="808080"/>
          </a:solidFill>
          <a:round/>
          <a:headEnd/>
          <a:tailEnd/>
        </a:ln>
      </xdr:spPr>
    </xdr:cxnSp>
    <xdr:clientData/>
  </xdr:twoCellAnchor>
  <xdr:twoCellAnchor>
    <xdr:from>
      <xdr:col>25</xdr:col>
      <xdr:colOff>0</xdr:colOff>
      <xdr:row>15</xdr:row>
      <xdr:rowOff>9525</xdr:rowOff>
    </xdr:from>
    <xdr:to>
      <xdr:col>25</xdr:col>
      <xdr:colOff>0</xdr:colOff>
      <xdr:row>15</xdr:row>
      <xdr:rowOff>9525</xdr:rowOff>
    </xdr:to>
    <xdr:cxnSp macro="">
      <xdr:nvCxnSpPr>
        <xdr:cNvPr id="62569" name="AutoShape 18"/>
        <xdr:cNvCxnSpPr>
          <a:cxnSpLocks noChangeShapeType="1"/>
        </xdr:cNvCxnSpPr>
      </xdr:nvCxnSpPr>
      <xdr:spPr bwMode="auto">
        <a:xfrm>
          <a:off x="6991350" y="2438400"/>
          <a:ext cx="0" cy="0"/>
        </a:xfrm>
        <a:prstGeom prst="straightConnector1">
          <a:avLst/>
        </a:prstGeom>
        <a:noFill/>
        <a:ln w="19050">
          <a:solidFill>
            <a:srgbClr val="808080"/>
          </a:solidFill>
          <a:round/>
          <a:headEnd/>
          <a:tailEnd/>
        </a:ln>
      </xdr:spPr>
    </xdr:cxnSp>
    <xdr:clientData/>
  </xdr:twoCellAnchor>
  <xdr:twoCellAnchor>
    <xdr:from>
      <xdr:col>25</xdr:col>
      <xdr:colOff>180975</xdr:colOff>
      <xdr:row>15</xdr:row>
      <xdr:rowOff>9525</xdr:rowOff>
    </xdr:from>
    <xdr:to>
      <xdr:col>26</xdr:col>
      <xdr:colOff>0</xdr:colOff>
      <xdr:row>15</xdr:row>
      <xdr:rowOff>9525</xdr:rowOff>
    </xdr:to>
    <xdr:cxnSp macro="">
      <xdr:nvCxnSpPr>
        <xdr:cNvPr id="62570" name="AutoShape 21"/>
        <xdr:cNvCxnSpPr>
          <a:cxnSpLocks noChangeShapeType="1"/>
        </xdr:cNvCxnSpPr>
      </xdr:nvCxnSpPr>
      <xdr:spPr bwMode="auto">
        <a:xfrm>
          <a:off x="7172325" y="2438400"/>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10</xdr:row>
      <xdr:rowOff>0</xdr:rowOff>
    </xdr:from>
    <xdr:to>
      <xdr:col>13</xdr:col>
      <xdr:colOff>180975</xdr:colOff>
      <xdr:row>46</xdr:row>
      <xdr:rowOff>47625</xdr:rowOff>
    </xdr:to>
    <xdr:sp macro="" textlink="">
      <xdr:nvSpPr>
        <xdr:cNvPr id="62571" name="Line 22"/>
        <xdr:cNvSpPr>
          <a:spLocks noChangeShapeType="1"/>
        </xdr:cNvSpPr>
      </xdr:nvSpPr>
      <xdr:spPr bwMode="auto">
        <a:xfrm flipH="1">
          <a:off x="3552825" y="1743075"/>
          <a:ext cx="0" cy="5391150"/>
        </a:xfrm>
        <a:prstGeom prst="line">
          <a:avLst/>
        </a:prstGeom>
        <a:noFill/>
        <a:ln w="19050">
          <a:solidFill>
            <a:srgbClr val="808080"/>
          </a:solidFill>
          <a:round/>
          <a:headEnd/>
          <a:tailEnd/>
        </a:ln>
      </xdr:spPr>
    </xdr:sp>
    <xdr:clientData/>
  </xdr:twoCellAnchor>
  <xdr:twoCellAnchor>
    <xdr:from>
      <xdr:col>3</xdr:col>
      <xdr:colOff>57150</xdr:colOff>
      <xdr:row>7</xdr:row>
      <xdr:rowOff>0</xdr:rowOff>
    </xdr:from>
    <xdr:to>
      <xdr:col>27</xdr:col>
      <xdr:colOff>152400</xdr:colOff>
      <xdr:row>7</xdr:row>
      <xdr:rowOff>0</xdr:rowOff>
    </xdr:to>
    <xdr:cxnSp macro="">
      <xdr:nvCxnSpPr>
        <xdr:cNvPr id="62572" name="AutoShape 26"/>
        <xdr:cNvCxnSpPr>
          <a:cxnSpLocks noChangeShapeType="1"/>
        </xdr:cNvCxnSpPr>
      </xdr:nvCxnSpPr>
      <xdr:spPr bwMode="auto">
        <a:xfrm>
          <a:off x="781050" y="1095375"/>
          <a:ext cx="6886575" cy="0"/>
        </a:xfrm>
        <a:prstGeom prst="straightConnector1">
          <a:avLst/>
        </a:prstGeom>
        <a:noFill/>
        <a:ln w="19050">
          <a:solidFill>
            <a:srgbClr val="808080"/>
          </a:solidFill>
          <a:round/>
          <a:headEnd/>
          <a:tailEnd/>
        </a:ln>
      </xdr:spPr>
    </xdr:cxnSp>
    <xdr:clientData/>
  </xdr:twoCellAnchor>
  <xdr:twoCellAnchor>
    <xdr:from>
      <xdr:col>25</xdr:col>
      <xdr:colOff>0</xdr:colOff>
      <xdr:row>39</xdr:row>
      <xdr:rowOff>171450</xdr:rowOff>
    </xdr:from>
    <xdr:to>
      <xdr:col>25</xdr:col>
      <xdr:colOff>0</xdr:colOff>
      <xdr:row>39</xdr:row>
      <xdr:rowOff>171450</xdr:rowOff>
    </xdr:to>
    <xdr:cxnSp macro="">
      <xdr:nvCxnSpPr>
        <xdr:cNvPr id="62573" name="AutoShape 34"/>
        <xdr:cNvCxnSpPr>
          <a:cxnSpLocks noChangeShapeType="1"/>
        </xdr:cNvCxnSpPr>
      </xdr:nvCxnSpPr>
      <xdr:spPr bwMode="auto">
        <a:xfrm>
          <a:off x="6991350" y="6162675"/>
          <a:ext cx="0" cy="0"/>
        </a:xfrm>
        <a:prstGeom prst="straightConnector1">
          <a:avLst/>
        </a:prstGeom>
        <a:noFill/>
        <a:ln w="19050">
          <a:solidFill>
            <a:srgbClr val="808080"/>
          </a:solidFill>
          <a:round/>
          <a:headEnd/>
          <a:tailEnd/>
        </a:ln>
      </xdr:spPr>
    </xdr:cxnSp>
    <xdr:clientData/>
  </xdr:twoCellAnchor>
  <xdr:twoCellAnchor>
    <xdr:from>
      <xdr:col>19</xdr:col>
      <xdr:colOff>171450</xdr:colOff>
      <xdr:row>10</xdr:row>
      <xdr:rowOff>9525</xdr:rowOff>
    </xdr:from>
    <xdr:to>
      <xdr:col>19</xdr:col>
      <xdr:colOff>190500</xdr:colOff>
      <xdr:row>40</xdr:row>
      <xdr:rowOff>0</xdr:rowOff>
    </xdr:to>
    <xdr:sp macro="" textlink="">
      <xdr:nvSpPr>
        <xdr:cNvPr id="62574" name="Line 35"/>
        <xdr:cNvSpPr>
          <a:spLocks noChangeShapeType="1"/>
        </xdr:cNvSpPr>
      </xdr:nvSpPr>
      <xdr:spPr bwMode="auto">
        <a:xfrm>
          <a:off x="5476875" y="1752600"/>
          <a:ext cx="19050" cy="4410075"/>
        </a:xfrm>
        <a:prstGeom prst="line">
          <a:avLst/>
        </a:prstGeom>
        <a:noFill/>
        <a:ln w="19050">
          <a:solidFill>
            <a:srgbClr val="808080"/>
          </a:solidFill>
          <a:round/>
          <a:headEnd/>
          <a:tailEnd/>
        </a:ln>
      </xdr:spPr>
    </xdr:sp>
    <xdr:clientData/>
  </xdr:twoCellAnchor>
  <xdr:twoCellAnchor>
    <xdr:from>
      <xdr:col>19</xdr:col>
      <xdr:colOff>0</xdr:colOff>
      <xdr:row>47</xdr:row>
      <xdr:rowOff>47625</xdr:rowOff>
    </xdr:from>
    <xdr:to>
      <xdr:col>19</xdr:col>
      <xdr:colOff>0</xdr:colOff>
      <xdr:row>47</xdr:row>
      <xdr:rowOff>47625</xdr:rowOff>
    </xdr:to>
    <xdr:cxnSp macro="">
      <xdr:nvCxnSpPr>
        <xdr:cNvPr id="62575" name="AutoShape 40"/>
        <xdr:cNvCxnSpPr>
          <a:cxnSpLocks noChangeShapeType="1"/>
        </xdr:cNvCxnSpPr>
      </xdr:nvCxnSpPr>
      <xdr:spPr bwMode="auto">
        <a:xfrm>
          <a:off x="5305425" y="7277100"/>
          <a:ext cx="0" cy="0"/>
        </a:xfrm>
        <a:prstGeom prst="straightConnector1">
          <a:avLst/>
        </a:prstGeom>
        <a:noFill/>
        <a:ln w="19050">
          <a:solidFill>
            <a:srgbClr val="808080"/>
          </a:solidFill>
          <a:round/>
          <a:headEnd/>
          <a:tailEnd/>
        </a:ln>
      </xdr:spPr>
    </xdr:cxnSp>
    <xdr:clientData/>
  </xdr:twoCellAnchor>
  <xdr:twoCellAnchor>
    <xdr:from>
      <xdr:col>25</xdr:col>
      <xdr:colOff>180975</xdr:colOff>
      <xdr:row>9</xdr:row>
      <xdr:rowOff>171450</xdr:rowOff>
    </xdr:from>
    <xdr:to>
      <xdr:col>25</xdr:col>
      <xdr:colOff>180975</xdr:colOff>
      <xdr:row>32</xdr:row>
      <xdr:rowOff>28575</xdr:rowOff>
    </xdr:to>
    <xdr:sp macro="" textlink="">
      <xdr:nvSpPr>
        <xdr:cNvPr id="62576" name="Line 41"/>
        <xdr:cNvSpPr>
          <a:spLocks noChangeShapeType="1"/>
        </xdr:cNvSpPr>
      </xdr:nvSpPr>
      <xdr:spPr bwMode="auto">
        <a:xfrm>
          <a:off x="7172325" y="1743075"/>
          <a:ext cx="0" cy="3200400"/>
        </a:xfrm>
        <a:prstGeom prst="line">
          <a:avLst/>
        </a:prstGeom>
        <a:noFill/>
        <a:ln w="19050">
          <a:solidFill>
            <a:srgbClr val="808080"/>
          </a:solidFill>
          <a:round/>
          <a:headEnd/>
          <a:tailEnd/>
        </a:ln>
      </xdr:spPr>
    </xdr:sp>
    <xdr:clientData/>
  </xdr:twoCellAnchor>
  <xdr:twoCellAnchor>
    <xdr:from>
      <xdr:col>13</xdr:col>
      <xdr:colOff>180975</xdr:colOff>
      <xdr:row>30</xdr:row>
      <xdr:rowOff>47625</xdr:rowOff>
    </xdr:from>
    <xdr:to>
      <xdr:col>14</xdr:col>
      <xdr:colOff>0</xdr:colOff>
      <xdr:row>30</xdr:row>
      <xdr:rowOff>47625</xdr:rowOff>
    </xdr:to>
    <xdr:cxnSp macro="">
      <xdr:nvCxnSpPr>
        <xdr:cNvPr id="62577" name="AutoShape 54"/>
        <xdr:cNvCxnSpPr>
          <a:cxnSpLocks noChangeShapeType="1"/>
        </xdr:cNvCxnSpPr>
      </xdr:nvCxnSpPr>
      <xdr:spPr bwMode="auto">
        <a:xfrm>
          <a:off x="3552825" y="4714875"/>
          <a:ext cx="123825" cy="0"/>
        </a:xfrm>
        <a:prstGeom prst="straightConnector1">
          <a:avLst/>
        </a:prstGeom>
        <a:noFill/>
        <a:ln w="19050">
          <a:solidFill>
            <a:srgbClr val="808080"/>
          </a:solidFill>
          <a:round/>
          <a:headEnd/>
          <a:tailEnd/>
        </a:ln>
      </xdr:spPr>
    </xdr:cxnSp>
    <xdr:clientData/>
  </xdr:twoCellAnchor>
  <xdr:twoCellAnchor>
    <xdr:from>
      <xdr:col>13</xdr:col>
      <xdr:colOff>180975</xdr:colOff>
      <xdr:row>23</xdr:row>
      <xdr:rowOff>9525</xdr:rowOff>
    </xdr:from>
    <xdr:to>
      <xdr:col>14</xdr:col>
      <xdr:colOff>0</xdr:colOff>
      <xdr:row>23</xdr:row>
      <xdr:rowOff>9525</xdr:rowOff>
    </xdr:to>
    <xdr:cxnSp macro="">
      <xdr:nvCxnSpPr>
        <xdr:cNvPr id="62578" name="AutoShape 55"/>
        <xdr:cNvCxnSpPr>
          <a:cxnSpLocks noChangeShapeType="1"/>
        </xdr:cNvCxnSpPr>
      </xdr:nvCxnSpPr>
      <xdr:spPr bwMode="auto">
        <a:xfrm>
          <a:off x="3552825" y="3619500"/>
          <a:ext cx="123825" cy="0"/>
        </a:xfrm>
        <a:prstGeom prst="straightConnector1">
          <a:avLst/>
        </a:prstGeom>
        <a:noFill/>
        <a:ln w="19050">
          <a:solidFill>
            <a:srgbClr val="808080"/>
          </a:solidFill>
          <a:round/>
          <a:headEnd/>
          <a:tailEnd/>
        </a:ln>
      </xdr:spPr>
    </xdr:cxnSp>
    <xdr:clientData/>
  </xdr:twoCellAnchor>
  <xdr:twoCellAnchor>
    <xdr:from>
      <xdr:col>13</xdr:col>
      <xdr:colOff>180975</xdr:colOff>
      <xdr:row>15</xdr:row>
      <xdr:rowOff>9525</xdr:rowOff>
    </xdr:from>
    <xdr:to>
      <xdr:col>14</xdr:col>
      <xdr:colOff>0</xdr:colOff>
      <xdr:row>15</xdr:row>
      <xdr:rowOff>9525</xdr:rowOff>
    </xdr:to>
    <xdr:cxnSp macro="">
      <xdr:nvCxnSpPr>
        <xdr:cNvPr id="62579" name="AutoShape 56"/>
        <xdr:cNvCxnSpPr>
          <a:cxnSpLocks noChangeShapeType="1"/>
        </xdr:cNvCxnSpPr>
      </xdr:nvCxnSpPr>
      <xdr:spPr bwMode="auto">
        <a:xfrm>
          <a:off x="3552825" y="2438400"/>
          <a:ext cx="123825" cy="0"/>
        </a:xfrm>
        <a:prstGeom prst="straightConnector1">
          <a:avLst/>
        </a:prstGeom>
        <a:noFill/>
        <a:ln w="19050">
          <a:solidFill>
            <a:srgbClr val="808080"/>
          </a:solidFill>
          <a:round/>
          <a:headEnd/>
          <a:tailEnd/>
        </a:ln>
      </xdr:spPr>
    </xdr:cxnSp>
    <xdr:clientData/>
  </xdr:twoCellAnchor>
  <xdr:twoCellAnchor>
    <xdr:from>
      <xdr:col>13</xdr:col>
      <xdr:colOff>171450</xdr:colOff>
      <xdr:row>46</xdr:row>
      <xdr:rowOff>47625</xdr:rowOff>
    </xdr:from>
    <xdr:to>
      <xdr:col>14</xdr:col>
      <xdr:colOff>0</xdr:colOff>
      <xdr:row>46</xdr:row>
      <xdr:rowOff>47625</xdr:rowOff>
    </xdr:to>
    <xdr:cxnSp macro="">
      <xdr:nvCxnSpPr>
        <xdr:cNvPr id="62580" name="AutoShape 77"/>
        <xdr:cNvCxnSpPr>
          <a:cxnSpLocks noChangeShapeType="1"/>
        </xdr:cNvCxnSpPr>
      </xdr:nvCxnSpPr>
      <xdr:spPr bwMode="auto">
        <a:xfrm>
          <a:off x="3543300" y="7134225"/>
          <a:ext cx="133350" cy="0"/>
        </a:xfrm>
        <a:prstGeom prst="straightConnector1">
          <a:avLst/>
        </a:prstGeom>
        <a:noFill/>
        <a:ln w="19050">
          <a:solidFill>
            <a:srgbClr val="808080"/>
          </a:solidFill>
          <a:round/>
          <a:headEnd/>
          <a:tailEnd/>
        </a:ln>
      </xdr:spPr>
    </xdr:cxnSp>
    <xdr:clientData/>
  </xdr:twoCellAnchor>
  <xdr:twoCellAnchor>
    <xdr:from>
      <xdr:col>19</xdr:col>
      <xdr:colOff>180975</xdr:colOff>
      <xdr:row>40</xdr:row>
      <xdr:rowOff>0</xdr:rowOff>
    </xdr:from>
    <xdr:to>
      <xdr:col>20</xdr:col>
      <xdr:colOff>0</xdr:colOff>
      <xdr:row>40</xdr:row>
      <xdr:rowOff>0</xdr:rowOff>
    </xdr:to>
    <xdr:cxnSp macro="">
      <xdr:nvCxnSpPr>
        <xdr:cNvPr id="62581" name="AutoShape 94"/>
        <xdr:cNvCxnSpPr>
          <a:cxnSpLocks noChangeShapeType="1"/>
        </xdr:cNvCxnSpPr>
      </xdr:nvCxnSpPr>
      <xdr:spPr bwMode="auto">
        <a:xfrm>
          <a:off x="5486400" y="6162675"/>
          <a:ext cx="66675" cy="0"/>
        </a:xfrm>
        <a:prstGeom prst="straightConnector1">
          <a:avLst/>
        </a:prstGeom>
        <a:noFill/>
        <a:ln w="19050">
          <a:solidFill>
            <a:srgbClr val="808080"/>
          </a:solidFill>
          <a:round/>
          <a:headEnd/>
          <a:tailEnd/>
        </a:ln>
      </xdr:spPr>
    </xdr:cxnSp>
    <xdr:clientData/>
  </xdr:twoCellAnchor>
  <xdr:twoCellAnchor>
    <xdr:from>
      <xdr:col>13</xdr:col>
      <xdr:colOff>180975</xdr:colOff>
      <xdr:row>38</xdr:row>
      <xdr:rowOff>28575</xdr:rowOff>
    </xdr:from>
    <xdr:to>
      <xdr:col>14</xdr:col>
      <xdr:colOff>0</xdr:colOff>
      <xdr:row>38</xdr:row>
      <xdr:rowOff>28575</xdr:rowOff>
    </xdr:to>
    <xdr:cxnSp macro="">
      <xdr:nvCxnSpPr>
        <xdr:cNvPr id="62582" name="AutoShape 94"/>
        <xdr:cNvCxnSpPr>
          <a:cxnSpLocks noChangeShapeType="1"/>
        </xdr:cNvCxnSpPr>
      </xdr:nvCxnSpPr>
      <xdr:spPr bwMode="auto">
        <a:xfrm>
          <a:off x="3552825" y="5924550"/>
          <a:ext cx="123825" cy="0"/>
        </a:xfrm>
        <a:prstGeom prst="straightConnector1">
          <a:avLst/>
        </a:prstGeom>
        <a:noFill/>
        <a:ln w="19050">
          <a:solidFill>
            <a:srgbClr val="808080"/>
          </a:solidFill>
          <a:round/>
          <a:headEnd/>
          <a:tailEnd/>
        </a:ln>
      </xdr:spPr>
    </xdr:cxnSp>
    <xdr:clientData/>
  </xdr:twoCellAnchor>
  <xdr:twoCellAnchor>
    <xdr:from>
      <xdr:col>25</xdr:col>
      <xdr:colOff>180975</xdr:colOff>
      <xdr:row>23</xdr:row>
      <xdr:rowOff>28575</xdr:rowOff>
    </xdr:from>
    <xdr:to>
      <xdr:col>26</xdr:col>
      <xdr:colOff>9525</xdr:colOff>
      <xdr:row>23</xdr:row>
      <xdr:rowOff>28575</xdr:rowOff>
    </xdr:to>
    <xdr:cxnSp macro="">
      <xdr:nvCxnSpPr>
        <xdr:cNvPr id="62583" name="AutoShape 24"/>
        <xdr:cNvCxnSpPr>
          <a:cxnSpLocks noChangeShapeType="1"/>
        </xdr:cNvCxnSpPr>
      </xdr:nvCxnSpPr>
      <xdr:spPr bwMode="auto">
        <a:xfrm>
          <a:off x="7172325" y="3638550"/>
          <a:ext cx="76200" cy="0"/>
        </a:xfrm>
        <a:prstGeom prst="straightConnector1">
          <a:avLst/>
        </a:prstGeom>
        <a:noFill/>
        <a:ln w="19050">
          <a:solidFill>
            <a:srgbClr val="808080"/>
          </a:solidFill>
          <a:round/>
          <a:headEnd/>
          <a:tailEnd/>
        </a:ln>
      </xdr:spPr>
    </xdr:cxnSp>
    <xdr:clientData/>
  </xdr:twoCellAnchor>
  <xdr:twoCellAnchor>
    <xdr:from>
      <xdr:col>17</xdr:col>
      <xdr:colOff>0</xdr:colOff>
      <xdr:row>4</xdr:row>
      <xdr:rowOff>0</xdr:rowOff>
    </xdr:from>
    <xdr:to>
      <xdr:col>17</xdr:col>
      <xdr:colOff>9525</xdr:colOff>
      <xdr:row>7</xdr:row>
      <xdr:rowOff>9525</xdr:rowOff>
    </xdr:to>
    <xdr:sp macro="" textlink="">
      <xdr:nvSpPr>
        <xdr:cNvPr id="62584" name="Line 81"/>
        <xdr:cNvSpPr>
          <a:spLocks noChangeShapeType="1"/>
        </xdr:cNvSpPr>
      </xdr:nvSpPr>
      <xdr:spPr bwMode="auto">
        <a:xfrm>
          <a:off x="4581525" y="657225"/>
          <a:ext cx="9525" cy="447675"/>
        </a:xfrm>
        <a:prstGeom prst="line">
          <a:avLst/>
        </a:prstGeom>
        <a:noFill/>
        <a:ln w="19050">
          <a:solidFill>
            <a:srgbClr val="808080"/>
          </a:solidFill>
          <a:round/>
          <a:headEnd/>
          <a:tailEnd/>
        </a:ln>
      </xdr:spPr>
    </xdr:sp>
    <xdr:clientData/>
  </xdr:twoCellAnchor>
  <xdr:twoCellAnchor>
    <xdr:from>
      <xdr:col>7</xdr:col>
      <xdr:colOff>180975</xdr:colOff>
      <xdr:row>30</xdr:row>
      <xdr:rowOff>95250</xdr:rowOff>
    </xdr:from>
    <xdr:to>
      <xdr:col>8</xdr:col>
      <xdr:colOff>0</xdr:colOff>
      <xdr:row>30</xdr:row>
      <xdr:rowOff>95250</xdr:rowOff>
    </xdr:to>
    <xdr:cxnSp macro="">
      <xdr:nvCxnSpPr>
        <xdr:cNvPr id="62585" name="AutoShape 1"/>
        <xdr:cNvCxnSpPr>
          <a:cxnSpLocks noChangeShapeType="1"/>
        </xdr:cNvCxnSpPr>
      </xdr:nvCxnSpPr>
      <xdr:spPr bwMode="auto">
        <a:xfrm>
          <a:off x="2000250" y="4762500"/>
          <a:ext cx="66675" cy="0"/>
        </a:xfrm>
        <a:prstGeom prst="straightConnector1">
          <a:avLst/>
        </a:prstGeom>
        <a:noFill/>
        <a:ln w="19050">
          <a:solidFill>
            <a:srgbClr val="808080"/>
          </a:solidFill>
          <a:round/>
          <a:headEnd/>
          <a:tailEnd/>
        </a:ln>
      </xdr:spPr>
    </xdr:cxnSp>
    <xdr:clientData/>
  </xdr:twoCellAnchor>
  <xdr:twoCellAnchor>
    <xdr:from>
      <xdr:col>7</xdr:col>
      <xdr:colOff>180975</xdr:colOff>
      <xdr:row>23</xdr:row>
      <xdr:rowOff>9525</xdr:rowOff>
    </xdr:from>
    <xdr:to>
      <xdr:col>8</xdr:col>
      <xdr:colOff>0</xdr:colOff>
      <xdr:row>23</xdr:row>
      <xdr:rowOff>9525</xdr:rowOff>
    </xdr:to>
    <xdr:cxnSp macro="">
      <xdr:nvCxnSpPr>
        <xdr:cNvPr id="62586" name="AutoShape 2"/>
        <xdr:cNvCxnSpPr>
          <a:cxnSpLocks noChangeShapeType="1"/>
        </xdr:cNvCxnSpPr>
      </xdr:nvCxnSpPr>
      <xdr:spPr bwMode="auto">
        <a:xfrm>
          <a:off x="2000250" y="3619500"/>
          <a:ext cx="66675" cy="0"/>
        </a:xfrm>
        <a:prstGeom prst="straightConnector1">
          <a:avLst/>
        </a:prstGeom>
        <a:noFill/>
        <a:ln w="19050">
          <a:solidFill>
            <a:srgbClr val="808080"/>
          </a:solidFill>
          <a:round/>
          <a:headEnd/>
          <a:tailEnd/>
        </a:ln>
      </xdr:spPr>
    </xdr:cxnSp>
    <xdr:clientData/>
  </xdr:twoCellAnchor>
  <xdr:twoCellAnchor>
    <xdr:from>
      <xdr:col>7</xdr:col>
      <xdr:colOff>180975</xdr:colOff>
      <xdr:row>14</xdr:row>
      <xdr:rowOff>38100</xdr:rowOff>
    </xdr:from>
    <xdr:to>
      <xdr:col>8</xdr:col>
      <xdr:colOff>0</xdr:colOff>
      <xdr:row>14</xdr:row>
      <xdr:rowOff>38100</xdr:rowOff>
    </xdr:to>
    <xdr:cxnSp macro="">
      <xdr:nvCxnSpPr>
        <xdr:cNvPr id="62587" name="AutoShape 3"/>
        <xdr:cNvCxnSpPr>
          <a:cxnSpLocks noChangeShapeType="1"/>
        </xdr:cNvCxnSpPr>
      </xdr:nvCxnSpPr>
      <xdr:spPr bwMode="auto">
        <a:xfrm>
          <a:off x="2000250" y="2352675"/>
          <a:ext cx="66675" cy="0"/>
        </a:xfrm>
        <a:prstGeom prst="straightConnector1">
          <a:avLst/>
        </a:prstGeom>
        <a:noFill/>
        <a:ln w="19050">
          <a:solidFill>
            <a:srgbClr val="808080"/>
          </a:solidFill>
          <a:round/>
          <a:headEnd/>
          <a:tailEnd/>
        </a:ln>
      </xdr:spPr>
    </xdr:cxnSp>
    <xdr:clientData/>
  </xdr:twoCellAnchor>
  <xdr:twoCellAnchor>
    <xdr:from>
      <xdr:col>7</xdr:col>
      <xdr:colOff>171450</xdr:colOff>
      <xdr:row>9</xdr:row>
      <xdr:rowOff>171450</xdr:rowOff>
    </xdr:from>
    <xdr:to>
      <xdr:col>7</xdr:col>
      <xdr:colOff>180975</xdr:colOff>
      <xdr:row>39</xdr:row>
      <xdr:rowOff>95250</xdr:rowOff>
    </xdr:to>
    <xdr:sp macro="" textlink="">
      <xdr:nvSpPr>
        <xdr:cNvPr id="62588" name="Line 22"/>
        <xdr:cNvSpPr>
          <a:spLocks noChangeShapeType="1"/>
        </xdr:cNvSpPr>
      </xdr:nvSpPr>
      <xdr:spPr bwMode="auto">
        <a:xfrm>
          <a:off x="1990725" y="1743075"/>
          <a:ext cx="9525" cy="4381500"/>
        </a:xfrm>
        <a:prstGeom prst="line">
          <a:avLst/>
        </a:prstGeom>
        <a:noFill/>
        <a:ln w="19050">
          <a:solidFill>
            <a:srgbClr val="808080"/>
          </a:solidFill>
          <a:round/>
          <a:headEnd/>
          <a:tailEnd/>
        </a:ln>
      </xdr:spPr>
    </xdr:sp>
    <xdr:clientData/>
  </xdr:twoCellAnchor>
  <xdr:twoCellAnchor>
    <xdr:from>
      <xdr:col>7</xdr:col>
      <xdr:colOff>180975</xdr:colOff>
      <xdr:row>39</xdr:row>
      <xdr:rowOff>95250</xdr:rowOff>
    </xdr:from>
    <xdr:to>
      <xdr:col>8</xdr:col>
      <xdr:colOff>0</xdr:colOff>
      <xdr:row>39</xdr:row>
      <xdr:rowOff>95250</xdr:rowOff>
    </xdr:to>
    <xdr:cxnSp macro="">
      <xdr:nvCxnSpPr>
        <xdr:cNvPr id="62589" name="AutoShape 94"/>
        <xdr:cNvCxnSpPr>
          <a:cxnSpLocks noChangeShapeType="1"/>
        </xdr:cNvCxnSpPr>
      </xdr:nvCxnSpPr>
      <xdr:spPr bwMode="auto">
        <a:xfrm>
          <a:off x="2000250" y="6124575"/>
          <a:ext cx="66675" cy="0"/>
        </a:xfrm>
        <a:prstGeom prst="straightConnector1">
          <a:avLst/>
        </a:prstGeom>
        <a:noFill/>
        <a:ln w="19050">
          <a:solidFill>
            <a:srgbClr val="808080"/>
          </a:solidFill>
          <a:round/>
          <a:headEnd/>
          <a:tailEnd/>
        </a:ln>
      </xdr:spPr>
    </xdr:cxnSp>
    <xdr:clientData/>
  </xdr:twoCellAnchor>
  <xdr:twoCellAnchor>
    <xdr:from>
      <xdr:col>1</xdr:col>
      <xdr:colOff>180975</xdr:colOff>
      <xdr:row>31</xdr:row>
      <xdr:rowOff>171450</xdr:rowOff>
    </xdr:from>
    <xdr:to>
      <xdr:col>2</xdr:col>
      <xdr:colOff>0</xdr:colOff>
      <xdr:row>31</xdr:row>
      <xdr:rowOff>171450</xdr:rowOff>
    </xdr:to>
    <xdr:cxnSp macro="">
      <xdr:nvCxnSpPr>
        <xdr:cNvPr id="62590" name="AutoShape 1"/>
        <xdr:cNvCxnSpPr>
          <a:cxnSpLocks noChangeShapeType="1"/>
        </xdr:cNvCxnSpPr>
      </xdr:nvCxnSpPr>
      <xdr:spPr bwMode="auto">
        <a:xfrm>
          <a:off x="409575" y="4914900"/>
          <a:ext cx="38100" cy="0"/>
        </a:xfrm>
        <a:prstGeom prst="straightConnector1">
          <a:avLst/>
        </a:prstGeom>
        <a:noFill/>
        <a:ln w="19050">
          <a:solidFill>
            <a:srgbClr val="808080"/>
          </a:solidFill>
          <a:round/>
          <a:headEnd/>
          <a:tailEnd/>
        </a:ln>
      </xdr:spPr>
    </xdr:cxnSp>
    <xdr:clientData/>
  </xdr:twoCellAnchor>
  <xdr:twoCellAnchor>
    <xdr:from>
      <xdr:col>1</xdr:col>
      <xdr:colOff>180975</xdr:colOff>
      <xdr:row>21</xdr:row>
      <xdr:rowOff>123825</xdr:rowOff>
    </xdr:from>
    <xdr:to>
      <xdr:col>2</xdr:col>
      <xdr:colOff>0</xdr:colOff>
      <xdr:row>21</xdr:row>
      <xdr:rowOff>123825</xdr:rowOff>
    </xdr:to>
    <xdr:cxnSp macro="">
      <xdr:nvCxnSpPr>
        <xdr:cNvPr id="62591" name="AutoShape 2"/>
        <xdr:cNvCxnSpPr>
          <a:cxnSpLocks noChangeShapeType="1"/>
        </xdr:cNvCxnSpPr>
      </xdr:nvCxnSpPr>
      <xdr:spPr bwMode="auto">
        <a:xfrm>
          <a:off x="409575" y="3476625"/>
          <a:ext cx="38100" cy="0"/>
        </a:xfrm>
        <a:prstGeom prst="straightConnector1">
          <a:avLst/>
        </a:prstGeom>
        <a:noFill/>
        <a:ln w="19050">
          <a:solidFill>
            <a:srgbClr val="808080"/>
          </a:solidFill>
          <a:round/>
          <a:headEnd/>
          <a:tailEnd/>
        </a:ln>
      </xdr:spPr>
    </xdr:cxnSp>
    <xdr:clientData/>
  </xdr:twoCellAnchor>
  <xdr:twoCellAnchor>
    <xdr:from>
      <xdr:col>1</xdr:col>
      <xdr:colOff>180975</xdr:colOff>
      <xdr:row>15</xdr:row>
      <xdr:rowOff>9525</xdr:rowOff>
    </xdr:from>
    <xdr:to>
      <xdr:col>2</xdr:col>
      <xdr:colOff>0</xdr:colOff>
      <xdr:row>15</xdr:row>
      <xdr:rowOff>9525</xdr:rowOff>
    </xdr:to>
    <xdr:cxnSp macro="">
      <xdr:nvCxnSpPr>
        <xdr:cNvPr id="62592" name="AutoShape 3"/>
        <xdr:cNvCxnSpPr>
          <a:cxnSpLocks noChangeShapeType="1"/>
        </xdr:cNvCxnSpPr>
      </xdr:nvCxnSpPr>
      <xdr:spPr bwMode="auto">
        <a:xfrm>
          <a:off x="409575" y="2438400"/>
          <a:ext cx="38100" cy="0"/>
        </a:xfrm>
        <a:prstGeom prst="straightConnector1">
          <a:avLst/>
        </a:prstGeom>
        <a:noFill/>
        <a:ln w="19050">
          <a:solidFill>
            <a:srgbClr val="808080"/>
          </a:solidFill>
          <a:round/>
          <a:headEnd/>
          <a:tailEnd/>
        </a:ln>
      </xdr:spPr>
    </xdr:cxnSp>
    <xdr:clientData/>
  </xdr:twoCellAnchor>
  <xdr:twoCellAnchor>
    <xdr:from>
      <xdr:col>1</xdr:col>
      <xdr:colOff>171450</xdr:colOff>
      <xdr:row>9</xdr:row>
      <xdr:rowOff>171450</xdr:rowOff>
    </xdr:from>
    <xdr:to>
      <xdr:col>1</xdr:col>
      <xdr:colOff>180975</xdr:colOff>
      <xdr:row>39</xdr:row>
      <xdr:rowOff>95250</xdr:rowOff>
    </xdr:to>
    <xdr:sp macro="" textlink="">
      <xdr:nvSpPr>
        <xdr:cNvPr id="62593" name="Line 22"/>
        <xdr:cNvSpPr>
          <a:spLocks noChangeShapeType="1"/>
        </xdr:cNvSpPr>
      </xdr:nvSpPr>
      <xdr:spPr bwMode="auto">
        <a:xfrm>
          <a:off x="400050" y="1743075"/>
          <a:ext cx="9525" cy="4381500"/>
        </a:xfrm>
        <a:prstGeom prst="line">
          <a:avLst/>
        </a:prstGeom>
        <a:noFill/>
        <a:ln w="19050">
          <a:solidFill>
            <a:srgbClr val="808080"/>
          </a:solidFill>
          <a:round/>
          <a:headEnd/>
          <a:tailEnd/>
        </a:ln>
      </xdr:spPr>
    </xdr:sp>
    <xdr:clientData/>
  </xdr:twoCellAnchor>
  <xdr:twoCellAnchor>
    <xdr:from>
      <xdr:col>1</xdr:col>
      <xdr:colOff>180975</xdr:colOff>
      <xdr:row>39</xdr:row>
      <xdr:rowOff>95250</xdr:rowOff>
    </xdr:from>
    <xdr:to>
      <xdr:col>2</xdr:col>
      <xdr:colOff>0</xdr:colOff>
      <xdr:row>39</xdr:row>
      <xdr:rowOff>95250</xdr:rowOff>
    </xdr:to>
    <xdr:cxnSp macro="">
      <xdr:nvCxnSpPr>
        <xdr:cNvPr id="62594" name="AutoShape 94"/>
        <xdr:cNvCxnSpPr>
          <a:cxnSpLocks noChangeShapeType="1"/>
        </xdr:cNvCxnSpPr>
      </xdr:nvCxnSpPr>
      <xdr:spPr bwMode="auto">
        <a:xfrm>
          <a:off x="409575" y="6124575"/>
          <a:ext cx="38100" cy="0"/>
        </a:xfrm>
        <a:prstGeom prst="straightConnector1">
          <a:avLst/>
        </a:prstGeom>
        <a:noFill/>
        <a:ln w="19050">
          <a:solidFill>
            <a:srgbClr val="808080"/>
          </a:solidFill>
          <a:round/>
          <a:headEnd/>
          <a:tailEnd/>
        </a:ln>
      </xdr:spPr>
    </xdr:cxnSp>
    <xdr:clientData/>
  </xdr:twoCellAnchor>
  <xdr:twoCellAnchor>
    <xdr:from>
      <xdr:col>25</xdr:col>
      <xdr:colOff>180975</xdr:colOff>
      <xdr:row>31</xdr:row>
      <xdr:rowOff>19050</xdr:rowOff>
    </xdr:from>
    <xdr:to>
      <xdr:col>26</xdr:col>
      <xdr:colOff>9525</xdr:colOff>
      <xdr:row>31</xdr:row>
      <xdr:rowOff>19050</xdr:rowOff>
    </xdr:to>
    <xdr:cxnSp macro="">
      <xdr:nvCxnSpPr>
        <xdr:cNvPr id="62595" name="AutoShape 24"/>
        <xdr:cNvCxnSpPr>
          <a:cxnSpLocks noChangeShapeType="1"/>
        </xdr:cNvCxnSpPr>
      </xdr:nvCxnSpPr>
      <xdr:spPr bwMode="auto">
        <a:xfrm>
          <a:off x="7172325" y="4819650"/>
          <a:ext cx="76200" cy="0"/>
        </a:xfrm>
        <a:prstGeom prst="straightConnector1">
          <a:avLst/>
        </a:prstGeom>
        <a:noFill/>
        <a:ln w="19050">
          <a:solidFill>
            <a:srgbClr val="808080"/>
          </a:solidFill>
          <a:round/>
          <a:headEnd/>
          <a:tailEn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ridpp.ac.uk/wiki/GridPP_VO_Incubator"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torage.esc.rl.ac.uk/weekly/20151104-minutes.txt" TargetMode="External"/><Relationship Id="rId1" Type="http://schemas.openxmlformats.org/officeDocument/2006/relationships/hyperlink" Target="https://www.jisc.ac.uk/events/janet-end-to-end-performance-initiative-workshop-19-oct-2015"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43"/>
  <sheetViews>
    <sheetView zoomScaleNormal="100" workbookViewId="0">
      <selection activeCell="AA31" sqref="AA31"/>
    </sheetView>
  </sheetViews>
  <sheetFormatPr defaultColWidth="8.85546875" defaultRowHeight="12.75"/>
  <cols>
    <col min="1" max="1" width="3.42578125" customWidth="1"/>
    <col min="2" max="5" width="3.7109375" customWidth="1"/>
    <col min="6" max="6" width="4.140625" customWidth="1"/>
    <col min="7" max="11" width="3.7109375" customWidth="1"/>
    <col min="12" max="12" width="4.140625" customWidth="1"/>
    <col min="13" max="16" width="3.7109375" customWidth="1"/>
    <col min="17" max="17" width="1.5703125" customWidth="1"/>
    <col min="18" max="18" width="6" customWidth="1"/>
    <col min="19" max="19" width="7.7109375" customWidth="1"/>
    <col min="20" max="30" width="3.7109375" customWidth="1"/>
    <col min="31" max="32" width="3.7109375" style="8" customWidth="1"/>
    <col min="33" max="33" width="2.140625" style="13" customWidth="1"/>
    <col min="34" max="34" width="2.140625" style="12" customWidth="1"/>
  </cols>
  <sheetData>
    <row r="1" spans="1:34" ht="9.75" customHeight="1">
      <c r="A1" s="3"/>
      <c r="B1" s="3"/>
      <c r="C1" s="3"/>
      <c r="D1" s="3"/>
      <c r="E1" s="3"/>
      <c r="F1" s="3"/>
      <c r="G1" s="3"/>
      <c r="H1" s="3"/>
      <c r="I1" s="3"/>
      <c r="J1" s="3"/>
      <c r="K1" s="3"/>
      <c r="L1" s="3"/>
      <c r="M1" s="3"/>
      <c r="N1" s="3"/>
      <c r="O1" s="3"/>
      <c r="P1" s="3"/>
      <c r="Q1" s="3"/>
      <c r="R1" s="3"/>
      <c r="S1" s="3"/>
      <c r="T1" s="3"/>
      <c r="U1" s="3"/>
      <c r="V1" s="3"/>
      <c r="W1" s="3"/>
      <c r="X1" s="3"/>
      <c r="Y1" s="3"/>
      <c r="Z1" s="2"/>
      <c r="AA1" s="2"/>
      <c r="AB1" s="2"/>
      <c r="AC1" s="2"/>
      <c r="AD1" s="3"/>
      <c r="AE1" s="1"/>
      <c r="AF1" s="1"/>
      <c r="AG1" s="18"/>
      <c r="AH1" s="3"/>
    </row>
    <row r="2" spans="1:34">
      <c r="A2" s="3"/>
      <c r="B2" s="3"/>
      <c r="C2" s="3"/>
      <c r="D2" s="3"/>
      <c r="E2" s="3"/>
      <c r="F2" s="3"/>
      <c r="G2" s="3"/>
      <c r="H2" s="3"/>
      <c r="I2" s="3"/>
      <c r="J2" s="3"/>
      <c r="K2" s="3"/>
      <c r="L2" s="3"/>
      <c r="M2" s="3"/>
      <c r="N2" s="3"/>
      <c r="O2" s="3"/>
      <c r="P2" s="3"/>
      <c r="Q2" s="3"/>
      <c r="R2" s="3"/>
      <c r="S2" s="3"/>
      <c r="T2" s="3"/>
      <c r="U2" s="3"/>
      <c r="V2" s="3"/>
      <c r="W2" s="3"/>
      <c r="X2" s="3"/>
      <c r="Y2" s="3"/>
      <c r="Z2" s="2"/>
      <c r="AA2" s="2"/>
      <c r="AB2" s="2"/>
      <c r="AC2" s="2"/>
      <c r="AD2" s="3"/>
      <c r="AE2" s="1"/>
      <c r="AF2" s="1"/>
      <c r="AG2" s="18"/>
      <c r="AH2" s="3"/>
    </row>
    <row r="3" spans="1:34" s="17" customFormat="1" ht="14.25">
      <c r="A3" s="3"/>
      <c r="B3" s="507" t="s">
        <v>141</v>
      </c>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160"/>
      <c r="AH3" s="14"/>
    </row>
    <row r="4" spans="1:34" s="17" customFormat="1" ht="15" customHeight="1">
      <c r="A4" s="3"/>
      <c r="B4" s="516" t="s">
        <v>142</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160"/>
      <c r="AH4" s="14"/>
    </row>
    <row r="5" spans="1:34" s="17" customFormat="1" ht="15">
      <c r="A5" s="3"/>
      <c r="B5" s="3"/>
      <c r="C5" s="3"/>
      <c r="D5" s="3"/>
      <c r="E5" s="3"/>
      <c r="F5" s="3"/>
      <c r="G5" s="3"/>
      <c r="H5" s="3"/>
      <c r="I5" s="3"/>
      <c r="J5" s="3"/>
      <c r="K5" s="3"/>
      <c r="L5" s="3"/>
      <c r="M5" s="3"/>
      <c r="N5" s="3"/>
      <c r="O5" s="3"/>
      <c r="P5" s="3"/>
      <c r="Q5" s="3"/>
      <c r="R5" s="3"/>
      <c r="S5" s="3"/>
      <c r="T5" s="3"/>
      <c r="U5" s="3"/>
      <c r="V5" s="3"/>
      <c r="W5" s="3"/>
      <c r="X5" s="3"/>
      <c r="Y5" s="3"/>
      <c r="Z5" s="16"/>
      <c r="AA5" s="16"/>
      <c r="AB5" s="16"/>
      <c r="AC5" s="16"/>
      <c r="AD5" s="14"/>
      <c r="AE5" s="15"/>
      <c r="AF5" s="15"/>
      <c r="AG5" s="160"/>
      <c r="AH5" s="14"/>
    </row>
    <row r="6" spans="1:34" s="17" customFormat="1" ht="9.75" customHeight="1">
      <c r="A6" s="14"/>
      <c r="B6" s="94"/>
      <c r="C6" s="94"/>
      <c r="D6" s="94"/>
      <c r="E6" s="94"/>
      <c r="F6" s="94"/>
      <c r="G6" s="94"/>
      <c r="H6" s="94"/>
      <c r="I6" s="94"/>
      <c r="J6" s="94"/>
      <c r="K6" s="94"/>
      <c r="L6" s="96"/>
      <c r="M6" s="96"/>
      <c r="N6" s="96"/>
      <c r="O6" s="96"/>
      <c r="P6" s="96"/>
      <c r="Q6" s="96"/>
      <c r="R6" s="96"/>
      <c r="S6" s="96"/>
      <c r="T6" s="96"/>
      <c r="U6" s="96"/>
      <c r="V6" s="96"/>
      <c r="W6" s="96"/>
      <c r="X6" s="96"/>
      <c r="Y6" s="96"/>
      <c r="Z6" s="96"/>
      <c r="AA6" s="96"/>
      <c r="AB6" s="96"/>
      <c r="AC6" s="96"/>
      <c r="AD6" s="94"/>
      <c r="AE6" s="96"/>
      <c r="AF6" s="15"/>
      <c r="AG6" s="160"/>
      <c r="AH6" s="15"/>
    </row>
    <row r="7" spans="1:34" s="17" customFormat="1" ht="9.75" customHeight="1">
      <c r="A7" s="14"/>
      <c r="B7" s="94"/>
      <c r="C7" s="94"/>
      <c r="D7" s="94"/>
      <c r="E7" s="94"/>
      <c r="F7" s="94"/>
      <c r="G7" s="94"/>
      <c r="H7" s="97"/>
      <c r="I7" s="97"/>
      <c r="J7" s="97"/>
      <c r="K7" s="97"/>
      <c r="L7" s="95"/>
      <c r="M7" s="97"/>
      <c r="N7" s="97"/>
      <c r="O7" s="97"/>
      <c r="P7" s="97"/>
      <c r="Q7" s="97"/>
      <c r="R7" s="97"/>
      <c r="S7" s="97"/>
      <c r="T7" s="97"/>
      <c r="U7" s="97"/>
      <c r="V7" s="97"/>
      <c r="W7" s="97"/>
      <c r="X7" s="97"/>
      <c r="Y7" s="97"/>
      <c r="Z7" s="96"/>
      <c r="AA7" s="96"/>
      <c r="AB7" s="98"/>
      <c r="AC7" s="98"/>
      <c r="AD7" s="98"/>
      <c r="AE7" s="98"/>
      <c r="AF7" s="15"/>
      <c r="AG7" s="14"/>
      <c r="AH7" s="14"/>
    </row>
    <row r="8" spans="1:34" s="17" customFormat="1" ht="18" customHeight="1">
      <c r="A8" s="14"/>
      <c r="B8" s="470" t="s">
        <v>249</v>
      </c>
      <c r="C8" s="471"/>
      <c r="D8" s="471"/>
      <c r="E8" s="471"/>
      <c r="F8" s="174" t="s">
        <v>208</v>
      </c>
      <c r="G8" s="99"/>
      <c r="H8" s="472" t="s">
        <v>251</v>
      </c>
      <c r="I8" s="473"/>
      <c r="J8" s="473"/>
      <c r="K8" s="473"/>
      <c r="L8" s="173" t="s">
        <v>208</v>
      </c>
      <c r="M8" s="99"/>
      <c r="N8" s="472" t="s">
        <v>232</v>
      </c>
      <c r="O8" s="474"/>
      <c r="P8" s="474"/>
      <c r="Q8" s="474"/>
      <c r="R8" s="173" t="s">
        <v>237</v>
      </c>
      <c r="S8" s="99"/>
      <c r="T8" s="100"/>
      <c r="U8" s="161"/>
      <c r="V8" s="161"/>
      <c r="W8" s="517" t="s">
        <v>209</v>
      </c>
      <c r="X8" s="519"/>
      <c r="Y8" s="101"/>
      <c r="Z8" s="100"/>
      <c r="AA8" s="161"/>
      <c r="AB8" s="161"/>
      <c r="AC8" s="517" t="s">
        <v>210</v>
      </c>
      <c r="AD8" s="518"/>
      <c r="AE8" s="101"/>
      <c r="AF8" s="166"/>
      <c r="AG8" s="167"/>
      <c r="AH8" s="168"/>
    </row>
    <row r="9" spans="1:34" s="17" customFormat="1" ht="24" customHeight="1">
      <c r="A9" s="14"/>
      <c r="B9" s="478" t="s">
        <v>250</v>
      </c>
      <c r="C9" s="479"/>
      <c r="D9" s="479"/>
      <c r="E9" s="479"/>
      <c r="F9" s="480"/>
      <c r="G9" s="99"/>
      <c r="H9" s="478" t="s">
        <v>221</v>
      </c>
      <c r="I9" s="479"/>
      <c r="J9" s="479"/>
      <c r="K9" s="479"/>
      <c r="L9" s="509"/>
      <c r="M9" s="99"/>
      <c r="N9" s="478" t="s">
        <v>248</v>
      </c>
      <c r="O9" s="479"/>
      <c r="P9" s="479"/>
      <c r="Q9" s="479"/>
      <c r="R9" s="480"/>
      <c r="S9" s="99"/>
      <c r="T9" s="478" t="s">
        <v>240</v>
      </c>
      <c r="U9" s="479"/>
      <c r="V9" s="479"/>
      <c r="W9" s="479"/>
      <c r="X9" s="480"/>
      <c r="Y9" s="101"/>
      <c r="Z9" s="513" t="s">
        <v>211</v>
      </c>
      <c r="AA9" s="514"/>
      <c r="AB9" s="514"/>
      <c r="AC9" s="514"/>
      <c r="AD9" s="515"/>
      <c r="AE9" s="101"/>
      <c r="AF9" s="169"/>
      <c r="AG9" s="167"/>
      <c r="AH9" s="168"/>
    </row>
    <row r="10" spans="1:34" s="17" customFormat="1" ht="14.25">
      <c r="A10" s="14"/>
      <c r="B10" s="102" t="s">
        <v>106</v>
      </c>
      <c r="C10" s="103"/>
      <c r="D10" s="103"/>
      <c r="E10" s="103"/>
      <c r="F10" s="104"/>
      <c r="G10" s="99"/>
      <c r="H10" s="510" t="s">
        <v>212</v>
      </c>
      <c r="I10" s="511"/>
      <c r="J10" s="511"/>
      <c r="K10" s="511"/>
      <c r="L10" s="512"/>
      <c r="M10" s="99"/>
      <c r="N10" s="175" t="s">
        <v>233</v>
      </c>
      <c r="O10" s="103"/>
      <c r="P10" s="103"/>
      <c r="Q10" s="103"/>
      <c r="R10" s="104"/>
      <c r="S10" s="99"/>
      <c r="T10" s="520" t="s">
        <v>107</v>
      </c>
      <c r="U10" s="511"/>
      <c r="V10" s="511"/>
      <c r="W10" s="511"/>
      <c r="X10" s="521"/>
      <c r="Y10" s="99"/>
      <c r="Z10" s="520" t="s">
        <v>108</v>
      </c>
      <c r="AA10" s="511"/>
      <c r="AB10" s="511"/>
      <c r="AC10" s="511"/>
      <c r="AD10" s="521"/>
      <c r="AE10" s="163"/>
      <c r="AF10" s="170"/>
      <c r="AG10" s="167"/>
      <c r="AH10" s="168"/>
    </row>
    <row r="11" spans="1:34" s="17" customFormat="1" ht="9.75" customHeight="1">
      <c r="A11" s="14"/>
      <c r="B11" s="95"/>
      <c r="C11" s="95"/>
      <c r="D11" s="95"/>
      <c r="E11" s="95"/>
      <c r="F11" s="95"/>
      <c r="G11" s="97"/>
      <c r="H11" s="95"/>
      <c r="I11" s="95"/>
      <c r="J11" s="95"/>
      <c r="K11" s="95"/>
      <c r="L11" s="95"/>
      <c r="M11" s="97"/>
      <c r="N11" s="95"/>
      <c r="O11" s="95"/>
      <c r="P11" s="95"/>
      <c r="Q11" s="95"/>
      <c r="R11" s="95"/>
      <c r="S11" s="97"/>
      <c r="T11" s="95"/>
      <c r="U11" s="95"/>
      <c r="V11" s="95"/>
      <c r="W11" s="95"/>
      <c r="X11" s="95"/>
      <c r="Y11" s="97"/>
      <c r="Z11" s="95"/>
      <c r="AA11" s="95"/>
      <c r="AB11" s="95"/>
      <c r="AC11" s="95"/>
      <c r="AD11" s="95"/>
      <c r="AE11" s="164"/>
      <c r="AF11" s="165"/>
      <c r="AG11" s="165"/>
      <c r="AH11" s="168"/>
    </row>
    <row r="12" spans="1:34" s="17" customFormat="1" ht="9.75" customHeight="1">
      <c r="A12" s="14"/>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164"/>
      <c r="AF12" s="164"/>
      <c r="AG12" s="162"/>
      <c r="AH12" s="15"/>
    </row>
    <row r="13" spans="1:34" s="17" customFormat="1" ht="14.25">
      <c r="A13" s="14"/>
      <c r="B13" s="101"/>
      <c r="C13" s="484" t="s">
        <v>252</v>
      </c>
      <c r="D13" s="492"/>
      <c r="E13" s="492"/>
      <c r="F13" s="492"/>
      <c r="G13" s="493"/>
      <c r="H13" s="101"/>
      <c r="I13" s="484" t="s">
        <v>256</v>
      </c>
      <c r="J13" s="492"/>
      <c r="K13" s="492"/>
      <c r="L13" s="492"/>
      <c r="M13" s="493"/>
      <c r="N13" s="101"/>
      <c r="O13" s="484" t="s">
        <v>260</v>
      </c>
      <c r="P13" s="485"/>
      <c r="Q13" s="485"/>
      <c r="R13" s="485"/>
      <c r="S13" s="486"/>
      <c r="T13" s="101"/>
      <c r="U13" s="484" t="s">
        <v>265</v>
      </c>
      <c r="V13" s="505"/>
      <c r="W13" s="505"/>
      <c r="X13" s="505"/>
      <c r="Y13" s="506"/>
      <c r="Z13" s="101"/>
      <c r="AA13" s="484" t="s">
        <v>269</v>
      </c>
      <c r="AB13" s="492"/>
      <c r="AC13" s="492"/>
      <c r="AD13" s="492"/>
      <c r="AE13" s="493"/>
      <c r="AF13" s="101"/>
      <c r="AG13" s="171"/>
      <c r="AH13" s="15"/>
    </row>
    <row r="14" spans="1:34" s="17" customFormat="1" ht="14.25">
      <c r="A14" s="14"/>
      <c r="B14" s="97"/>
      <c r="C14" s="475"/>
      <c r="D14" s="487"/>
      <c r="E14" s="487"/>
      <c r="F14" s="487"/>
      <c r="G14" s="488"/>
      <c r="H14" s="97"/>
      <c r="I14" s="475" t="s">
        <v>222</v>
      </c>
      <c r="J14" s="487"/>
      <c r="K14" s="487"/>
      <c r="L14" s="487"/>
      <c r="M14" s="488"/>
      <c r="N14" s="97"/>
      <c r="O14" s="475" t="s">
        <v>222</v>
      </c>
      <c r="P14" s="476"/>
      <c r="Q14" s="476"/>
      <c r="R14" s="476"/>
      <c r="S14" s="477"/>
      <c r="T14" s="97"/>
      <c r="U14" s="105" t="s">
        <v>143</v>
      </c>
      <c r="V14" s="106"/>
      <c r="W14" s="106"/>
      <c r="X14" s="106"/>
      <c r="Y14" s="107"/>
      <c r="Z14" s="97"/>
      <c r="AA14" s="475"/>
      <c r="AB14" s="487"/>
      <c r="AC14" s="487"/>
      <c r="AD14" s="487"/>
      <c r="AE14" s="488"/>
      <c r="AF14" s="97"/>
      <c r="AG14" s="106"/>
      <c r="AH14" s="15"/>
    </row>
    <row r="15" spans="1:34" s="17" customFormat="1" ht="14.25">
      <c r="A15" s="14"/>
      <c r="B15" s="97"/>
      <c r="C15" s="475" t="s">
        <v>213</v>
      </c>
      <c r="D15" s="487"/>
      <c r="E15" s="487"/>
      <c r="F15" s="487"/>
      <c r="G15" s="488"/>
      <c r="H15" s="97"/>
      <c r="I15" s="475" t="s">
        <v>223</v>
      </c>
      <c r="J15" s="487"/>
      <c r="K15" s="487"/>
      <c r="L15" s="487"/>
      <c r="M15" s="488"/>
      <c r="N15" s="97"/>
      <c r="O15" s="475" t="s">
        <v>232</v>
      </c>
      <c r="P15" s="490"/>
      <c r="Q15" s="490"/>
      <c r="R15" s="490"/>
      <c r="S15" s="491"/>
      <c r="T15" s="97"/>
      <c r="U15" s="475" t="s">
        <v>241</v>
      </c>
      <c r="V15" s="487"/>
      <c r="W15" s="487"/>
      <c r="X15" s="487"/>
      <c r="Y15" s="488"/>
      <c r="Z15" s="97"/>
      <c r="AA15" s="475" t="s">
        <v>144</v>
      </c>
      <c r="AB15" s="487"/>
      <c r="AC15" s="487"/>
      <c r="AD15" s="487"/>
      <c r="AE15" s="488"/>
      <c r="AF15" s="97"/>
      <c r="AG15" s="106"/>
      <c r="AH15" s="15"/>
    </row>
    <row r="16" spans="1:34" s="17" customFormat="1" ht="14.25">
      <c r="A16" s="14"/>
      <c r="B16" s="97"/>
      <c r="C16" s="481" t="s">
        <v>219</v>
      </c>
      <c r="D16" s="482"/>
      <c r="E16" s="482"/>
      <c r="F16" s="482"/>
      <c r="G16" s="483"/>
      <c r="H16" s="97"/>
      <c r="I16" s="481" t="s">
        <v>230</v>
      </c>
      <c r="J16" s="482"/>
      <c r="K16" s="482"/>
      <c r="L16" s="482"/>
      <c r="M16" s="483"/>
      <c r="N16" s="97"/>
      <c r="O16" s="481" t="s">
        <v>230</v>
      </c>
      <c r="P16" s="482"/>
      <c r="Q16" s="482"/>
      <c r="R16" s="482"/>
      <c r="S16" s="483"/>
      <c r="T16" s="97"/>
      <c r="U16" s="481" t="s">
        <v>242</v>
      </c>
      <c r="V16" s="482"/>
      <c r="W16" s="482"/>
      <c r="X16" s="482"/>
      <c r="Y16" s="483"/>
      <c r="Z16" s="97"/>
      <c r="AA16" s="495" t="s">
        <v>3</v>
      </c>
      <c r="AB16" s="482"/>
      <c r="AC16" s="482"/>
      <c r="AD16" s="482"/>
      <c r="AE16" s="483"/>
      <c r="AF16" s="97"/>
      <c r="AG16" s="172"/>
      <c r="AH16" s="15"/>
    </row>
    <row r="17" spans="1:34" s="17" customFormat="1" ht="9.75" customHeight="1">
      <c r="A17" s="14"/>
      <c r="B17" s="97"/>
      <c r="C17" s="184"/>
      <c r="D17" s="109"/>
      <c r="E17" s="109"/>
      <c r="F17" s="109"/>
      <c r="G17" s="184"/>
      <c r="H17" s="97"/>
      <c r="I17" s="108"/>
      <c r="J17" s="109"/>
      <c r="K17" s="109"/>
      <c r="L17" s="109"/>
      <c r="M17" s="110"/>
      <c r="N17" s="97"/>
      <c r="O17" s="97"/>
      <c r="P17" s="97"/>
      <c r="Q17" s="97"/>
      <c r="R17" s="97"/>
      <c r="S17" s="97"/>
      <c r="T17" s="97"/>
      <c r="U17" s="97"/>
      <c r="V17" s="97"/>
      <c r="W17" s="97"/>
      <c r="X17" s="97"/>
      <c r="Y17" s="97"/>
      <c r="Z17" s="111"/>
      <c r="AA17" s="97"/>
      <c r="AB17" s="97"/>
      <c r="AC17" s="97"/>
      <c r="AD17" s="97"/>
      <c r="AE17" s="97"/>
      <c r="AF17" s="111"/>
      <c r="AG17" s="95"/>
      <c r="AH17" s="15"/>
    </row>
    <row r="18" spans="1:34" s="17" customFormat="1" ht="14.25">
      <c r="A18" s="14"/>
      <c r="B18" s="101"/>
      <c r="C18" s="484" t="s">
        <v>253</v>
      </c>
      <c r="D18" s="492"/>
      <c r="E18" s="492"/>
      <c r="F18" s="492"/>
      <c r="G18" s="493"/>
      <c r="H18" s="101"/>
      <c r="I18" s="484" t="s">
        <v>257</v>
      </c>
      <c r="J18" s="492"/>
      <c r="K18" s="492"/>
      <c r="L18" s="492"/>
      <c r="M18" s="493"/>
      <c r="N18" s="101"/>
      <c r="O18" s="484" t="s">
        <v>261</v>
      </c>
      <c r="P18" s="485"/>
      <c r="Q18" s="485"/>
      <c r="R18" s="485"/>
      <c r="S18" s="486"/>
      <c r="T18" s="101"/>
      <c r="U18" s="489" t="s">
        <v>266</v>
      </c>
      <c r="V18" s="485"/>
      <c r="W18" s="485"/>
      <c r="X18" s="485"/>
      <c r="Y18" s="486"/>
      <c r="Z18" s="112"/>
      <c r="AA18" s="484" t="s">
        <v>270</v>
      </c>
      <c r="AB18" s="492"/>
      <c r="AC18" s="492"/>
      <c r="AD18" s="492"/>
      <c r="AE18" s="493"/>
      <c r="AF18" s="112"/>
      <c r="AG18" s="171"/>
      <c r="AH18" s="15"/>
    </row>
    <row r="19" spans="1:34" s="17" customFormat="1" ht="14.25">
      <c r="A19" s="14"/>
      <c r="B19" s="97"/>
      <c r="C19" s="475"/>
      <c r="D19" s="487"/>
      <c r="E19" s="487"/>
      <c r="F19" s="487"/>
      <c r="G19" s="488"/>
      <c r="H19" s="97"/>
      <c r="I19" s="475" t="s">
        <v>224</v>
      </c>
      <c r="J19" s="487"/>
      <c r="K19" s="487"/>
      <c r="L19" s="487"/>
      <c r="M19" s="488"/>
      <c r="N19" s="97"/>
      <c r="O19" s="475" t="s">
        <v>224</v>
      </c>
      <c r="P19" s="476"/>
      <c r="Q19" s="476"/>
      <c r="R19" s="476"/>
      <c r="S19" s="477"/>
      <c r="T19" s="97"/>
      <c r="U19" s="105" t="s">
        <v>143</v>
      </c>
      <c r="V19" s="106"/>
      <c r="W19" s="106"/>
      <c r="X19" s="106"/>
      <c r="Y19" s="107"/>
      <c r="Z19" s="111"/>
      <c r="AA19" s="475"/>
      <c r="AB19" s="487"/>
      <c r="AC19" s="487"/>
      <c r="AD19" s="487"/>
      <c r="AE19" s="488"/>
      <c r="AF19" s="111"/>
      <c r="AG19" s="106"/>
      <c r="AH19" s="15"/>
    </row>
    <row r="20" spans="1:34" s="17" customFormat="1" ht="14.25">
      <c r="A20" s="14"/>
      <c r="B20" s="97"/>
      <c r="C20" s="475" t="s">
        <v>214</v>
      </c>
      <c r="D20" s="487"/>
      <c r="E20" s="487"/>
      <c r="F20" s="487"/>
      <c r="G20" s="488"/>
      <c r="H20" s="97"/>
      <c r="I20" s="475" t="s">
        <v>223</v>
      </c>
      <c r="J20" s="487"/>
      <c r="K20" s="487"/>
      <c r="L20" s="487"/>
      <c r="M20" s="488"/>
      <c r="N20" s="97"/>
      <c r="O20" s="475" t="s">
        <v>232</v>
      </c>
      <c r="P20" s="487"/>
      <c r="Q20" s="487"/>
      <c r="R20" s="487"/>
      <c r="S20" s="488"/>
      <c r="T20" s="97"/>
      <c r="U20" s="475" t="s">
        <v>243</v>
      </c>
      <c r="V20" s="487"/>
      <c r="W20" s="487"/>
      <c r="X20" s="487"/>
      <c r="Y20" s="488"/>
      <c r="Z20" s="111"/>
      <c r="AA20" s="475" t="s">
        <v>145</v>
      </c>
      <c r="AB20" s="487"/>
      <c r="AC20" s="487"/>
      <c r="AD20" s="487"/>
      <c r="AE20" s="488"/>
      <c r="AF20" s="111"/>
      <c r="AG20" s="106"/>
      <c r="AH20" s="15"/>
    </row>
    <row r="21" spans="1:34" s="17" customFormat="1" ht="14.25">
      <c r="A21" s="14"/>
      <c r="B21" s="97"/>
      <c r="C21" s="481" t="s">
        <v>220</v>
      </c>
      <c r="D21" s="482"/>
      <c r="E21" s="482"/>
      <c r="F21" s="482"/>
      <c r="G21" s="483"/>
      <c r="H21" s="97"/>
      <c r="I21" s="481" t="s">
        <v>231</v>
      </c>
      <c r="J21" s="482"/>
      <c r="K21" s="482"/>
      <c r="L21" s="482"/>
      <c r="M21" s="483"/>
      <c r="N21" s="97"/>
      <c r="O21" s="481" t="s">
        <v>234</v>
      </c>
      <c r="P21" s="482"/>
      <c r="Q21" s="482"/>
      <c r="R21" s="482"/>
      <c r="S21" s="483"/>
      <c r="T21" s="97"/>
      <c r="U21" s="481" t="s">
        <v>244</v>
      </c>
      <c r="V21" s="482"/>
      <c r="W21" s="482"/>
      <c r="X21" s="482"/>
      <c r="Y21" s="483"/>
      <c r="Z21" s="111"/>
      <c r="AA21" s="495" t="s">
        <v>3</v>
      </c>
      <c r="AB21" s="482"/>
      <c r="AC21" s="482"/>
      <c r="AD21" s="482"/>
      <c r="AE21" s="483"/>
      <c r="AF21" s="111"/>
      <c r="AG21" s="172"/>
      <c r="AH21" s="15"/>
    </row>
    <row r="22" spans="1:34" s="17" customFormat="1" ht="9.75" customHeight="1">
      <c r="A22" s="14"/>
      <c r="B22" s="97"/>
      <c r="C22" s="184"/>
      <c r="D22" s="109"/>
      <c r="E22" s="109"/>
      <c r="F22" s="109"/>
      <c r="G22" s="184"/>
      <c r="H22" s="97"/>
      <c r="I22" s="108"/>
      <c r="J22" s="109"/>
      <c r="K22" s="109"/>
      <c r="L22" s="109"/>
      <c r="M22" s="110"/>
      <c r="N22" s="97"/>
      <c r="O22" s="97"/>
      <c r="P22" s="97"/>
      <c r="Q22" s="97"/>
      <c r="R22" s="97"/>
      <c r="S22" s="97"/>
      <c r="T22" s="97"/>
      <c r="U22" s="97"/>
      <c r="V22" s="97"/>
      <c r="W22" s="97"/>
      <c r="X22" s="97"/>
      <c r="Y22" s="97"/>
      <c r="Z22" s="111"/>
      <c r="AA22" s="94"/>
      <c r="AB22" s="94"/>
      <c r="AC22" s="94"/>
      <c r="AD22" s="94"/>
      <c r="AE22" s="94"/>
      <c r="AF22" s="113"/>
      <c r="AG22" s="115"/>
      <c r="AH22" s="15"/>
    </row>
    <row r="23" spans="1:34" s="17" customFormat="1" ht="14.25">
      <c r="A23" s="14"/>
      <c r="B23" s="101"/>
      <c r="C23" s="484" t="s">
        <v>254</v>
      </c>
      <c r="D23" s="492"/>
      <c r="E23" s="492"/>
      <c r="F23" s="492"/>
      <c r="G23" s="493"/>
      <c r="H23" s="101"/>
      <c r="I23" s="484" t="s">
        <v>258</v>
      </c>
      <c r="J23" s="492"/>
      <c r="K23" s="492"/>
      <c r="L23" s="492"/>
      <c r="M23" s="493"/>
      <c r="N23" s="101"/>
      <c r="O23" s="484" t="s">
        <v>262</v>
      </c>
      <c r="P23" s="485"/>
      <c r="Q23" s="485"/>
      <c r="R23" s="485"/>
      <c r="S23" s="486"/>
      <c r="T23" s="101"/>
      <c r="U23" s="489" t="s">
        <v>267</v>
      </c>
      <c r="V23" s="485"/>
      <c r="W23" s="485"/>
      <c r="X23" s="485"/>
      <c r="Y23" s="486"/>
      <c r="Z23" s="112"/>
      <c r="AA23" s="484" t="s">
        <v>271</v>
      </c>
      <c r="AB23" s="492"/>
      <c r="AC23" s="492"/>
      <c r="AD23" s="492"/>
      <c r="AE23" s="493"/>
      <c r="AF23" s="114"/>
      <c r="AH23" s="15"/>
    </row>
    <row r="24" spans="1:34" s="17" customFormat="1" ht="14.25">
      <c r="A24" s="14"/>
      <c r="B24" s="97"/>
      <c r="C24" s="475" t="s">
        <v>215</v>
      </c>
      <c r="D24" s="487"/>
      <c r="E24" s="487"/>
      <c r="F24" s="487"/>
      <c r="G24" s="488"/>
      <c r="H24" s="97"/>
      <c r="I24" s="475" t="s">
        <v>225</v>
      </c>
      <c r="J24" s="487"/>
      <c r="K24" s="487"/>
      <c r="L24" s="487"/>
      <c r="M24" s="488"/>
      <c r="N24" s="97"/>
      <c r="O24" s="475" t="s">
        <v>225</v>
      </c>
      <c r="P24" s="487"/>
      <c r="Q24" s="487"/>
      <c r="R24" s="487"/>
      <c r="S24" s="488"/>
      <c r="T24" s="97"/>
      <c r="U24" s="105" t="s">
        <v>143</v>
      </c>
      <c r="V24" s="106"/>
      <c r="W24" s="106"/>
      <c r="X24" s="106"/>
      <c r="Y24" s="107"/>
      <c r="Z24" s="111"/>
      <c r="AA24" s="475"/>
      <c r="AB24" s="487"/>
      <c r="AC24" s="487"/>
      <c r="AD24" s="487"/>
      <c r="AE24" s="488"/>
      <c r="AF24" s="113"/>
      <c r="AG24" s="106"/>
      <c r="AH24" s="15"/>
    </row>
    <row r="25" spans="1:34" s="17" customFormat="1" ht="14.25">
      <c r="A25" s="14"/>
      <c r="B25" s="97"/>
      <c r="C25" s="475" t="s">
        <v>216</v>
      </c>
      <c r="D25" s="487"/>
      <c r="E25" s="487"/>
      <c r="F25" s="487"/>
      <c r="G25" s="488"/>
      <c r="H25" s="97"/>
      <c r="I25" s="475" t="s">
        <v>223</v>
      </c>
      <c r="J25" s="487"/>
      <c r="K25" s="487"/>
      <c r="L25" s="487"/>
      <c r="M25" s="488"/>
      <c r="N25" s="97"/>
      <c r="O25" s="475" t="s">
        <v>232</v>
      </c>
      <c r="P25" s="487"/>
      <c r="Q25" s="487"/>
      <c r="R25" s="487"/>
      <c r="S25" s="488"/>
      <c r="T25" s="97"/>
      <c r="U25" s="475" t="s">
        <v>245</v>
      </c>
      <c r="V25" s="487"/>
      <c r="W25" s="487"/>
      <c r="X25" s="487"/>
      <c r="Y25" s="488"/>
      <c r="Z25" s="111"/>
      <c r="AA25" s="475" t="s">
        <v>207</v>
      </c>
      <c r="AB25" s="487"/>
      <c r="AC25" s="487"/>
      <c r="AD25" s="487"/>
      <c r="AE25" s="488"/>
      <c r="AF25" s="113"/>
      <c r="AG25" s="106"/>
      <c r="AH25" s="15"/>
    </row>
    <row r="26" spans="1:34" s="17" customFormat="1" ht="14.25">
      <c r="A26" s="14"/>
      <c r="B26" s="97"/>
      <c r="C26" s="481" t="s">
        <v>229</v>
      </c>
      <c r="D26" s="482"/>
      <c r="E26" s="482"/>
      <c r="F26" s="482"/>
      <c r="G26" s="483"/>
      <c r="H26" s="97"/>
      <c r="I26" s="495" t="s">
        <v>463</v>
      </c>
      <c r="J26" s="482"/>
      <c r="K26" s="482"/>
      <c r="L26" s="482"/>
      <c r="M26" s="483"/>
      <c r="N26" s="97"/>
      <c r="O26" s="495" t="s">
        <v>463</v>
      </c>
      <c r="P26" s="482"/>
      <c r="Q26" s="482"/>
      <c r="R26" s="482"/>
      <c r="S26" s="483"/>
      <c r="T26" s="97"/>
      <c r="U26" s="481" t="s">
        <v>246</v>
      </c>
      <c r="V26" s="482"/>
      <c r="W26" s="482"/>
      <c r="X26" s="482"/>
      <c r="Y26" s="483"/>
      <c r="Z26" s="111"/>
      <c r="AA26" s="495" t="s">
        <v>90</v>
      </c>
      <c r="AB26" s="482"/>
      <c r="AC26" s="482"/>
      <c r="AD26" s="482"/>
      <c r="AE26" s="483"/>
      <c r="AF26" s="113"/>
      <c r="AG26" s="106"/>
      <c r="AH26" s="15"/>
    </row>
    <row r="27" spans="1:34" s="17" customFormat="1" ht="9.75" customHeight="1">
      <c r="A27" s="14"/>
      <c r="B27" s="94"/>
      <c r="C27" s="94"/>
      <c r="D27" s="94"/>
      <c r="E27" s="94"/>
      <c r="F27" s="94"/>
      <c r="G27" s="94"/>
      <c r="H27" s="94"/>
      <c r="I27" s="94"/>
      <c r="J27" s="94"/>
      <c r="K27" s="94"/>
      <c r="L27" s="94"/>
      <c r="M27" s="94"/>
      <c r="N27" s="94"/>
      <c r="O27" s="94"/>
      <c r="P27" s="94"/>
      <c r="Q27" s="94"/>
      <c r="R27" s="94"/>
      <c r="S27" s="94"/>
      <c r="T27" s="97"/>
      <c r="U27" s="97"/>
      <c r="V27" s="97"/>
      <c r="W27" s="97"/>
      <c r="X27" s="97"/>
      <c r="Y27" s="97"/>
      <c r="Z27" s="111"/>
      <c r="AA27" s="94"/>
      <c r="AB27" s="94"/>
      <c r="AC27" s="94"/>
      <c r="AD27" s="94"/>
      <c r="AE27" s="94"/>
      <c r="AF27" s="113"/>
      <c r="AG27" s="98"/>
      <c r="AH27" s="15"/>
    </row>
    <row r="28" spans="1:34" s="17" customFormat="1" ht="14.25">
      <c r="A28" s="14"/>
      <c r="B28" s="94"/>
      <c r="C28" s="484" t="s">
        <v>255</v>
      </c>
      <c r="D28" s="492"/>
      <c r="E28" s="492"/>
      <c r="F28" s="492"/>
      <c r="G28" s="493"/>
      <c r="H28" s="94"/>
      <c r="I28" s="484" t="s">
        <v>259</v>
      </c>
      <c r="J28" s="492"/>
      <c r="K28" s="492"/>
      <c r="L28" s="492"/>
      <c r="M28" s="493"/>
      <c r="N28" s="94"/>
      <c r="O28" s="484" t="s">
        <v>263</v>
      </c>
      <c r="P28" s="485"/>
      <c r="Q28" s="485"/>
      <c r="R28" s="485"/>
      <c r="S28" s="486"/>
      <c r="T28" s="101"/>
      <c r="U28" s="489" t="s">
        <v>268</v>
      </c>
      <c r="V28" s="485"/>
      <c r="W28" s="485"/>
      <c r="X28" s="485"/>
      <c r="Y28" s="486"/>
      <c r="Z28" s="101"/>
      <c r="AA28" s="94"/>
      <c r="AB28" s="94"/>
      <c r="AC28" s="94"/>
      <c r="AD28" s="94"/>
      <c r="AE28" s="94"/>
      <c r="AF28" s="99"/>
      <c r="AG28" s="115"/>
      <c r="AH28" s="15"/>
    </row>
    <row r="29" spans="1:34" s="17" customFormat="1" ht="14.25">
      <c r="A29" s="14"/>
      <c r="B29" s="97"/>
      <c r="C29" s="475" t="s">
        <v>218</v>
      </c>
      <c r="D29" s="487"/>
      <c r="E29" s="487"/>
      <c r="F29" s="487"/>
      <c r="G29" s="488"/>
      <c r="H29" s="97"/>
      <c r="I29" s="475"/>
      <c r="J29" s="487"/>
      <c r="K29" s="487"/>
      <c r="L29" s="487"/>
      <c r="M29" s="488"/>
      <c r="N29" s="97"/>
      <c r="O29" s="475"/>
      <c r="P29" s="487"/>
      <c r="Q29" s="487"/>
      <c r="R29" s="487"/>
      <c r="S29" s="488"/>
      <c r="T29" s="97"/>
      <c r="U29" s="105" t="s">
        <v>143</v>
      </c>
      <c r="V29" s="106"/>
      <c r="W29" s="106"/>
      <c r="X29" s="106"/>
      <c r="Y29" s="107"/>
      <c r="Z29" s="97"/>
      <c r="AA29" s="94"/>
      <c r="AB29" s="94"/>
      <c r="AC29" s="94"/>
      <c r="AD29" s="94"/>
      <c r="AE29" s="94"/>
      <c r="AF29" s="95"/>
      <c r="AG29" s="106"/>
      <c r="AH29" s="15"/>
    </row>
    <row r="30" spans="1:34" s="17" customFormat="1" ht="14.25">
      <c r="A30" s="14"/>
      <c r="B30" s="94"/>
      <c r="C30" s="475" t="s">
        <v>217</v>
      </c>
      <c r="D30" s="487"/>
      <c r="E30" s="487"/>
      <c r="F30" s="487"/>
      <c r="G30" s="488"/>
      <c r="H30" s="94"/>
      <c r="I30" s="475" t="s">
        <v>226</v>
      </c>
      <c r="J30" s="487"/>
      <c r="K30" s="487"/>
      <c r="L30" s="487"/>
      <c r="M30" s="488"/>
      <c r="N30" s="94"/>
      <c r="O30" s="475" t="s">
        <v>227</v>
      </c>
      <c r="P30" s="487"/>
      <c r="Q30" s="487"/>
      <c r="R30" s="487"/>
      <c r="S30" s="488"/>
      <c r="T30" s="97"/>
      <c r="U30" s="475" t="s">
        <v>247</v>
      </c>
      <c r="V30" s="487"/>
      <c r="W30" s="487"/>
      <c r="X30" s="487"/>
      <c r="Y30" s="488"/>
      <c r="Z30" s="97"/>
      <c r="AA30" s="94"/>
      <c r="AB30" s="94"/>
      <c r="AC30" s="94"/>
      <c r="AD30" s="94"/>
      <c r="AE30" s="94"/>
      <c r="AF30" s="95"/>
      <c r="AG30" s="106"/>
      <c r="AH30" s="15"/>
    </row>
    <row r="31" spans="1:34" s="17" customFormat="1" ht="14.25">
      <c r="A31" s="14"/>
      <c r="B31" s="94"/>
      <c r="C31" s="481" t="s">
        <v>228</v>
      </c>
      <c r="D31" s="482"/>
      <c r="E31" s="482"/>
      <c r="F31" s="482"/>
      <c r="G31" s="483"/>
      <c r="H31" s="94"/>
      <c r="I31" s="495" t="s">
        <v>464</v>
      </c>
      <c r="J31" s="482"/>
      <c r="K31" s="482"/>
      <c r="L31" s="482"/>
      <c r="M31" s="483"/>
      <c r="N31" s="94"/>
      <c r="O31" s="495" t="s">
        <v>464</v>
      </c>
      <c r="P31" s="482"/>
      <c r="Q31" s="482"/>
      <c r="R31" s="482"/>
      <c r="S31" s="483"/>
      <c r="T31" s="97"/>
      <c r="U31" s="495" t="s">
        <v>464</v>
      </c>
      <c r="V31" s="482"/>
      <c r="W31" s="482"/>
      <c r="X31" s="482"/>
      <c r="Y31" s="483"/>
      <c r="Z31" s="97"/>
      <c r="AA31" s="94"/>
      <c r="AB31" s="94"/>
      <c r="AC31" s="94"/>
      <c r="AD31" s="94"/>
      <c r="AE31" s="94"/>
      <c r="AF31" s="95"/>
      <c r="AG31" s="106"/>
      <c r="AH31" s="15"/>
    </row>
    <row r="32" spans="1:34" ht="9.75" customHeight="1">
      <c r="A32" s="3"/>
      <c r="B32" s="3"/>
      <c r="C32" s="3"/>
      <c r="D32" s="3"/>
      <c r="E32" s="3"/>
      <c r="F32" s="3"/>
      <c r="G32" s="3"/>
      <c r="H32" s="3"/>
      <c r="I32" s="3"/>
      <c r="J32" s="3"/>
      <c r="K32" s="3"/>
      <c r="L32" s="3"/>
      <c r="M32" s="3"/>
      <c r="N32" s="4"/>
      <c r="O32" s="6"/>
      <c r="P32" s="6"/>
      <c r="Q32" s="6"/>
      <c r="R32" s="6"/>
      <c r="S32" s="6"/>
      <c r="T32" s="4"/>
      <c r="U32" s="3"/>
      <c r="V32" s="3"/>
      <c r="W32" s="3"/>
      <c r="X32" s="3"/>
      <c r="Y32" s="3"/>
      <c r="Z32" s="1"/>
      <c r="AA32" s="1"/>
      <c r="AB32" s="18"/>
      <c r="AC32" s="18"/>
      <c r="AD32" s="18"/>
      <c r="AE32" s="18"/>
      <c r="AF32" s="1"/>
      <c r="AG32"/>
      <c r="AH32"/>
    </row>
    <row r="33" spans="1:34" ht="15.75" customHeight="1">
      <c r="A33" s="3"/>
      <c r="B33" s="3"/>
      <c r="C33" s="3"/>
      <c r="D33" s="3"/>
      <c r="E33" s="3"/>
      <c r="F33" s="3"/>
      <c r="G33" s="3"/>
      <c r="H33" s="3"/>
      <c r="I33" s="3"/>
      <c r="J33" s="3"/>
      <c r="K33" s="3"/>
      <c r="L33" s="3"/>
      <c r="M33" s="3"/>
      <c r="N33" s="3"/>
      <c r="O33" s="498" t="s">
        <v>264</v>
      </c>
      <c r="P33" s="474"/>
      <c r="Q33" s="474"/>
      <c r="R33" s="474"/>
      <c r="S33" s="499"/>
      <c r="T33" s="3"/>
      <c r="U33" s="522"/>
      <c r="V33" s="523"/>
      <c r="W33" s="523"/>
      <c r="X33" s="523"/>
      <c r="Y33" s="523"/>
      <c r="Z33" s="1"/>
      <c r="AA33" s="1"/>
      <c r="AB33" s="18"/>
      <c r="AC33" s="18"/>
      <c r="AD33" s="18"/>
      <c r="AE33" s="18"/>
      <c r="AF33" s="1"/>
      <c r="AG33"/>
      <c r="AH33"/>
    </row>
    <row r="34" spans="1:34" ht="17.25" customHeight="1">
      <c r="A34" s="3"/>
      <c r="B34" s="3"/>
      <c r="C34" s="3"/>
      <c r="D34" s="3"/>
      <c r="E34" s="3"/>
      <c r="F34" s="3"/>
      <c r="G34" s="3"/>
      <c r="H34" s="3"/>
      <c r="I34" s="3"/>
      <c r="J34" s="3"/>
      <c r="K34" s="3"/>
      <c r="L34" s="3"/>
      <c r="M34" s="3"/>
      <c r="N34" s="3"/>
      <c r="O34" s="475" t="s">
        <v>239</v>
      </c>
      <c r="P34" s="487"/>
      <c r="Q34" s="487"/>
      <c r="R34" s="487"/>
      <c r="S34" s="488"/>
      <c r="T34" s="3"/>
      <c r="U34" s="503"/>
      <c r="V34" s="504"/>
      <c r="W34" s="504"/>
      <c r="X34" s="504"/>
      <c r="Y34" s="504"/>
      <c r="Z34" s="1"/>
      <c r="AA34" s="1"/>
      <c r="AB34" s="18"/>
      <c r="AC34" s="18"/>
      <c r="AD34" s="18"/>
      <c r="AE34" s="18"/>
      <c r="AF34" s="1"/>
      <c r="AG34"/>
      <c r="AH34"/>
    </row>
    <row r="35" spans="1:34" ht="18" customHeight="1">
      <c r="A35" s="3"/>
      <c r="B35" s="3"/>
      <c r="C35" s="3"/>
      <c r="D35" s="3"/>
      <c r="E35" s="3"/>
      <c r="F35" s="3"/>
      <c r="G35" s="3"/>
      <c r="H35" s="3"/>
      <c r="I35" s="3"/>
      <c r="J35" s="3"/>
      <c r="K35" s="3"/>
      <c r="L35" s="3"/>
      <c r="M35" s="3"/>
      <c r="N35" s="3"/>
      <c r="O35" s="475" t="s">
        <v>238</v>
      </c>
      <c r="P35" s="487"/>
      <c r="Q35" s="487"/>
      <c r="R35" s="487"/>
      <c r="S35" s="488"/>
      <c r="T35" s="3"/>
      <c r="U35" s="504"/>
      <c r="V35" s="504"/>
      <c r="W35" s="504"/>
      <c r="X35" s="504"/>
      <c r="Y35" s="504"/>
      <c r="Z35" s="1"/>
      <c r="AA35" s="1"/>
      <c r="AB35" s="18"/>
      <c r="AC35" s="18"/>
      <c r="AD35" s="18"/>
      <c r="AE35" s="18"/>
      <c r="AF35" s="3"/>
      <c r="AG35"/>
      <c r="AH35"/>
    </row>
    <row r="36" spans="1:34" ht="17.25" customHeight="1">
      <c r="A36" s="3"/>
      <c r="B36" s="3"/>
      <c r="C36" s="3"/>
      <c r="D36" s="3"/>
      <c r="E36" s="3"/>
      <c r="F36" s="3"/>
      <c r="G36" s="3"/>
      <c r="H36" s="3"/>
      <c r="I36" s="3"/>
      <c r="J36" s="3"/>
      <c r="K36" s="3"/>
      <c r="L36" s="3"/>
      <c r="M36" s="3"/>
      <c r="N36" s="3"/>
      <c r="O36" s="481" t="s">
        <v>235</v>
      </c>
      <c r="P36" s="496"/>
      <c r="Q36" s="496"/>
      <c r="R36" s="496"/>
      <c r="S36" s="497"/>
      <c r="T36" s="3"/>
      <c r="U36" s="502"/>
      <c r="V36" s="502"/>
      <c r="W36" s="502"/>
      <c r="X36" s="502"/>
      <c r="Y36" s="502"/>
      <c r="Z36" s="1"/>
      <c r="AA36" s="1"/>
      <c r="AB36" s="18"/>
      <c r="AC36" s="18"/>
      <c r="AD36" s="18"/>
      <c r="AE36" s="18"/>
      <c r="AF36" s="3"/>
      <c r="AG36"/>
      <c r="AH36"/>
    </row>
    <row r="37" spans="1:34" ht="9.75" customHeight="1">
      <c r="A37" s="3"/>
      <c r="B37" s="3"/>
      <c r="C37" s="3"/>
      <c r="D37" s="3"/>
      <c r="E37" s="3"/>
      <c r="F37" s="3"/>
      <c r="G37" s="3"/>
      <c r="H37" s="3"/>
      <c r="I37" s="3"/>
      <c r="J37" s="3"/>
      <c r="K37" s="3"/>
      <c r="L37" s="3"/>
      <c r="M37" s="3"/>
      <c r="N37" s="3"/>
      <c r="O37" s="3"/>
      <c r="P37" s="3"/>
      <c r="Q37" s="3"/>
      <c r="R37" s="3"/>
      <c r="S37" s="3"/>
      <c r="T37" s="3"/>
      <c r="U37" s="500"/>
      <c r="V37" s="501"/>
      <c r="W37" s="501"/>
      <c r="X37" s="501"/>
      <c r="Y37" s="501"/>
      <c r="Z37" s="1"/>
      <c r="AA37" s="3"/>
      <c r="AB37" s="3"/>
      <c r="AC37" s="3"/>
      <c r="AD37" s="4"/>
      <c r="AE37" s="1"/>
      <c r="AF37" s="1"/>
    </row>
    <row r="38" spans="1:34" ht="9.75" customHeight="1">
      <c r="A38" s="3"/>
      <c r="B38" s="3"/>
      <c r="C38" s="11"/>
      <c r="D38" s="9"/>
      <c r="E38" s="10"/>
      <c r="F38" s="10"/>
      <c r="G38" s="11"/>
      <c r="H38" s="5"/>
      <c r="I38" s="3"/>
      <c r="J38" s="3"/>
      <c r="K38" s="3"/>
      <c r="L38" s="3"/>
      <c r="M38" s="3"/>
      <c r="N38" s="3"/>
      <c r="O38" s="11"/>
      <c r="P38" s="9"/>
      <c r="Q38" s="10"/>
      <c r="R38" s="10"/>
      <c r="S38" s="11"/>
      <c r="T38" s="1"/>
      <c r="U38" s="500"/>
      <c r="V38" s="501"/>
      <c r="W38" s="501"/>
      <c r="X38" s="501"/>
      <c r="Y38" s="501"/>
      <c r="Z38" s="3"/>
      <c r="AA38" s="3"/>
      <c r="AB38" s="3"/>
      <c r="AC38" s="3"/>
      <c r="AD38" s="5"/>
      <c r="AE38" s="1"/>
      <c r="AF38" s="1"/>
    </row>
    <row r="39" spans="1:34" ht="9.75" customHeight="1">
      <c r="A39" s="3"/>
      <c r="B39" s="3"/>
      <c r="C39" s="494"/>
      <c r="D39" s="494"/>
      <c r="E39" s="494"/>
      <c r="F39" s="494"/>
      <c r="G39" s="494"/>
      <c r="H39" s="4"/>
      <c r="I39" s="3"/>
      <c r="J39" s="3"/>
      <c r="K39" s="3"/>
      <c r="L39" s="3"/>
      <c r="M39" s="3"/>
      <c r="N39" s="3"/>
      <c r="O39" s="7"/>
      <c r="P39" s="7"/>
      <c r="Q39" s="7"/>
      <c r="R39" s="7"/>
      <c r="S39" s="7"/>
      <c r="T39" s="1"/>
      <c r="U39" s="6"/>
      <c r="V39" s="4"/>
      <c r="W39" s="4"/>
      <c r="X39" s="4"/>
      <c r="Y39" s="4"/>
      <c r="Z39" s="4"/>
      <c r="AA39" s="4"/>
      <c r="AB39" s="4"/>
      <c r="AC39" s="4"/>
      <c r="AD39" s="4"/>
      <c r="AE39" s="1"/>
      <c r="AF39" s="1"/>
    </row>
    <row r="40" spans="1:34" ht="9.75" customHeight="1">
      <c r="A40" s="3"/>
      <c r="B40" s="3"/>
      <c r="C40" s="1"/>
      <c r="D40" s="1"/>
      <c r="E40" s="1"/>
      <c r="F40" s="1"/>
      <c r="G40" s="1"/>
      <c r="H40" s="4"/>
      <c r="I40" s="3"/>
      <c r="J40" s="3"/>
      <c r="K40" s="3"/>
      <c r="L40" s="3"/>
      <c r="M40" s="3"/>
      <c r="N40" s="3"/>
      <c r="O40" s="494"/>
      <c r="P40" s="494"/>
      <c r="Q40" s="494"/>
      <c r="R40" s="494"/>
      <c r="S40" s="494"/>
      <c r="T40" s="1"/>
      <c r="U40" s="6"/>
      <c r="V40" s="4"/>
      <c r="W40" s="4"/>
      <c r="X40" s="4"/>
      <c r="Y40" s="4"/>
      <c r="Z40" s="4"/>
      <c r="AA40" s="4"/>
      <c r="AB40" s="4"/>
      <c r="AC40" s="4"/>
      <c r="AD40" s="4"/>
      <c r="AE40" s="1"/>
      <c r="AF40" s="1"/>
    </row>
    <row r="41" spans="1:34" ht="9.75" customHeight="1">
      <c r="A41" s="3"/>
      <c r="B41" s="3"/>
      <c r="C41" s="1"/>
      <c r="D41" s="1"/>
      <c r="E41" s="1"/>
      <c r="F41" s="1"/>
      <c r="G41" s="1"/>
      <c r="H41" s="4"/>
      <c r="I41" s="3"/>
      <c r="J41" s="3"/>
      <c r="K41" s="3"/>
      <c r="L41" s="3"/>
      <c r="M41" s="3"/>
      <c r="N41" s="3"/>
      <c r="O41" s="494"/>
      <c r="P41" s="494"/>
      <c r="Q41" s="494"/>
      <c r="R41" s="494"/>
      <c r="S41" s="494"/>
      <c r="T41" s="1"/>
      <c r="U41" s="6"/>
      <c r="V41" s="4"/>
      <c r="W41" s="4"/>
      <c r="X41" s="4"/>
      <c r="Y41" s="4"/>
      <c r="Z41" s="4"/>
      <c r="AA41" s="4"/>
      <c r="AB41" s="4"/>
      <c r="AC41" s="4"/>
      <c r="AD41" s="4"/>
      <c r="AE41" s="1"/>
      <c r="AF41" s="1"/>
    </row>
    <row r="42" spans="1:34" ht="9.75" customHeight="1">
      <c r="A42" s="3"/>
      <c r="B42" s="3"/>
      <c r="C42" s="3"/>
      <c r="D42" s="3"/>
      <c r="E42" s="3"/>
      <c r="F42" s="3"/>
      <c r="G42" s="3"/>
      <c r="H42" s="4"/>
      <c r="I42" s="4"/>
      <c r="J42" s="4"/>
      <c r="K42" s="4"/>
      <c r="L42" s="4"/>
      <c r="M42" s="3"/>
      <c r="N42" s="3"/>
      <c r="O42" s="3"/>
      <c r="P42" s="3"/>
      <c r="Q42" s="3"/>
      <c r="R42" s="3"/>
      <c r="S42" s="3"/>
      <c r="T42" s="3"/>
      <c r="U42" s="3"/>
      <c r="V42" s="3"/>
      <c r="W42" s="3"/>
      <c r="X42" s="3"/>
      <c r="Y42" s="3"/>
      <c r="Z42" s="4"/>
      <c r="AA42" s="4"/>
      <c r="AB42" s="4"/>
      <c r="AC42" s="4"/>
      <c r="AD42" s="4"/>
      <c r="AE42" s="1"/>
      <c r="AF42" s="1"/>
    </row>
    <row r="43" spans="1:34">
      <c r="AB43" s="12"/>
      <c r="AC43" s="12"/>
      <c r="AD43" s="12"/>
      <c r="AE43" s="1"/>
      <c r="AF43" s="1"/>
    </row>
  </sheetData>
  <mergeCells count="99">
    <mergeCell ref="U33:Y33"/>
    <mergeCell ref="I21:M21"/>
    <mergeCell ref="I23:M23"/>
    <mergeCell ref="C18:G18"/>
    <mergeCell ref="I24:M24"/>
    <mergeCell ref="C25:G25"/>
    <mergeCell ref="C26:G26"/>
    <mergeCell ref="C28:G28"/>
    <mergeCell ref="C29:G29"/>
    <mergeCell ref="C19:G19"/>
    <mergeCell ref="C20:G20"/>
    <mergeCell ref="I31:M31"/>
    <mergeCell ref="I25:M25"/>
    <mergeCell ref="I26:M26"/>
    <mergeCell ref="I28:M28"/>
    <mergeCell ref="O28:S28"/>
    <mergeCell ref="B3:AF3"/>
    <mergeCell ref="C13:G13"/>
    <mergeCell ref="C14:G14"/>
    <mergeCell ref="C15:G15"/>
    <mergeCell ref="C16:G16"/>
    <mergeCell ref="H9:L9"/>
    <mergeCell ref="H10:L10"/>
    <mergeCell ref="I13:M13"/>
    <mergeCell ref="I14:M14"/>
    <mergeCell ref="I15:M15"/>
    <mergeCell ref="Z9:AD9"/>
    <mergeCell ref="B4:AF4"/>
    <mergeCell ref="AC8:AD8"/>
    <mergeCell ref="W8:X8"/>
    <mergeCell ref="T10:X10"/>
    <mergeCell ref="Z10:AD10"/>
    <mergeCell ref="U31:Y31"/>
    <mergeCell ref="AA16:AE16"/>
    <mergeCell ref="AA18:AE18"/>
    <mergeCell ref="AA26:AE26"/>
    <mergeCell ref="U13:Y13"/>
    <mergeCell ref="AA14:AE14"/>
    <mergeCell ref="AA13:AE13"/>
    <mergeCell ref="U26:Y26"/>
    <mergeCell ref="U20:Y20"/>
    <mergeCell ref="AA19:AE19"/>
    <mergeCell ref="AA23:AE23"/>
    <mergeCell ref="AA24:AE24"/>
    <mergeCell ref="AA25:AE25"/>
    <mergeCell ref="U30:Y30"/>
    <mergeCell ref="U21:Y21"/>
    <mergeCell ref="AA15:AE15"/>
    <mergeCell ref="O41:S41"/>
    <mergeCell ref="U25:Y25"/>
    <mergeCell ref="U16:Y16"/>
    <mergeCell ref="U18:Y18"/>
    <mergeCell ref="U28:Y28"/>
    <mergeCell ref="U37:Y37"/>
    <mergeCell ref="U38:Y38"/>
    <mergeCell ref="O40:S40"/>
    <mergeCell ref="O34:S34"/>
    <mergeCell ref="U36:Y36"/>
    <mergeCell ref="O31:S31"/>
    <mergeCell ref="O29:S29"/>
    <mergeCell ref="O25:S25"/>
    <mergeCell ref="U34:Y35"/>
    <mergeCell ref="O20:S20"/>
    <mergeCell ref="O35:S35"/>
    <mergeCell ref="C39:G39"/>
    <mergeCell ref="AA20:AE20"/>
    <mergeCell ref="AA21:AE21"/>
    <mergeCell ref="O30:S30"/>
    <mergeCell ref="U15:Y15"/>
    <mergeCell ref="O36:S36"/>
    <mergeCell ref="O33:S33"/>
    <mergeCell ref="O26:S26"/>
    <mergeCell ref="I16:M16"/>
    <mergeCell ref="I18:M18"/>
    <mergeCell ref="I19:M19"/>
    <mergeCell ref="I20:M20"/>
    <mergeCell ref="C30:G30"/>
    <mergeCell ref="C31:G31"/>
    <mergeCell ref="I29:M29"/>
    <mergeCell ref="I30:M30"/>
    <mergeCell ref="C21:G21"/>
    <mergeCell ref="T9:X9"/>
    <mergeCell ref="O18:S18"/>
    <mergeCell ref="O16:S16"/>
    <mergeCell ref="O24:S24"/>
    <mergeCell ref="O23:S23"/>
    <mergeCell ref="U23:Y23"/>
    <mergeCell ref="O21:S21"/>
    <mergeCell ref="O15:S15"/>
    <mergeCell ref="N9:R9"/>
    <mergeCell ref="C23:G23"/>
    <mergeCell ref="C24:G24"/>
    <mergeCell ref="O13:S13"/>
    <mergeCell ref="B8:E8"/>
    <mergeCell ref="H8:K8"/>
    <mergeCell ref="N8:Q8"/>
    <mergeCell ref="O14:S14"/>
    <mergeCell ref="O19:S19"/>
    <mergeCell ref="B9:F9"/>
  </mergeCells>
  <phoneticPr fontId="7" type="noConversion"/>
  <pageMargins left="0.74803149606299213" right="0.74803149606299213" top="0.98425196850393704" bottom="0.98425196850393704" header="0.51181102362204722" footer="0.51181102362204722"/>
  <pageSetup paperSize="9" scale="94"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55"/>
  <sheetViews>
    <sheetView zoomScaleNormal="100" workbookViewId="0">
      <selection activeCell="AO54" sqref="AO54"/>
    </sheetView>
  </sheetViews>
  <sheetFormatPr defaultColWidth="8.85546875" defaultRowHeight="12.75"/>
  <cols>
    <col min="1" max="1" width="3.42578125" customWidth="1"/>
    <col min="2" max="2" width="3.28515625" customWidth="1"/>
    <col min="3" max="6" width="4.140625" customWidth="1"/>
    <col min="7" max="7" width="4" customWidth="1"/>
    <col min="8" max="9" width="3.7109375" customWidth="1"/>
    <col min="10" max="10" width="4" customWidth="1"/>
    <col min="11" max="11" width="3.7109375" customWidth="1"/>
    <col min="12" max="12" width="4.140625" customWidth="1"/>
    <col min="13" max="13" width="4" customWidth="1"/>
    <col min="14" max="14" width="4.5703125" customWidth="1"/>
    <col min="15" max="15" width="4.7109375" customWidth="1"/>
    <col min="16" max="16" width="4.5703125" customWidth="1"/>
    <col min="17" max="17" width="4.28515625" customWidth="1"/>
    <col min="18" max="18" width="4.85546875" customWidth="1"/>
    <col min="19" max="19" width="6" customWidth="1"/>
    <col min="20" max="20" width="3.7109375" customWidth="1"/>
    <col min="21" max="21" width="4.140625" customWidth="1"/>
    <col min="22" max="22" width="4.28515625" customWidth="1"/>
    <col min="23" max="23" width="4.5703125" customWidth="1"/>
    <col min="24" max="24" width="4.140625" customWidth="1"/>
    <col min="25" max="25" width="4.42578125" customWidth="1"/>
    <col min="26" max="26" width="3.7109375" customWidth="1"/>
    <col min="27" max="27" width="4.140625" customWidth="1"/>
    <col min="28" max="28" width="4.42578125" customWidth="1"/>
    <col min="29" max="29" width="4" customWidth="1"/>
    <col min="30" max="30" width="4.28515625" customWidth="1"/>
    <col min="31" max="31" width="4" style="8" customWidth="1"/>
    <col min="32" max="32" width="3.7109375" style="8" customWidth="1"/>
    <col min="33" max="33" width="2.140625" style="13" customWidth="1"/>
    <col min="34" max="34" width="2.140625" style="12" customWidth="1"/>
    <col min="36" max="36" width="11.7109375" bestFit="1" customWidth="1"/>
    <col min="39" max="39" width="6" customWidth="1"/>
    <col min="41" max="41" width="15.85546875" bestFit="1" customWidth="1"/>
    <col min="42" max="42" width="8.85546875" customWidth="1"/>
  </cols>
  <sheetData>
    <row r="1" spans="1:42" ht="9.75" customHeight="1">
      <c r="A1" s="3"/>
      <c r="B1" s="3"/>
      <c r="C1" s="3"/>
      <c r="D1" s="3"/>
      <c r="E1" s="3"/>
      <c r="F1" s="3"/>
      <c r="G1" s="3"/>
      <c r="H1" s="3"/>
      <c r="I1" s="3"/>
      <c r="J1" s="3"/>
      <c r="K1" s="3"/>
      <c r="L1" s="3"/>
      <c r="M1" s="3"/>
      <c r="N1" s="3"/>
      <c r="O1" s="3"/>
      <c r="P1" s="3"/>
      <c r="Q1" s="3"/>
      <c r="R1" s="3"/>
      <c r="S1" s="3"/>
      <c r="T1" s="3"/>
      <c r="U1" s="3"/>
      <c r="V1" s="3"/>
      <c r="W1" s="3"/>
      <c r="X1" s="3"/>
      <c r="Y1" s="3"/>
      <c r="Z1" s="2"/>
      <c r="AA1" s="2"/>
      <c r="AB1" s="2"/>
      <c r="AC1" s="2"/>
      <c r="AD1" s="3"/>
      <c r="AE1" s="1"/>
      <c r="AF1" s="1"/>
      <c r="AG1" s="18"/>
      <c r="AH1" s="3"/>
    </row>
    <row r="2" spans="1:42">
      <c r="A2" s="3"/>
      <c r="B2" s="3"/>
      <c r="C2" s="3"/>
      <c r="D2" s="3"/>
      <c r="E2" s="3"/>
      <c r="F2" s="3"/>
      <c r="G2" s="3"/>
      <c r="H2" s="3"/>
      <c r="I2" s="3"/>
      <c r="J2" s="3"/>
      <c r="K2" s="3"/>
      <c r="L2" s="3"/>
      <c r="M2" s="3"/>
      <c r="N2" s="3"/>
      <c r="O2" s="3"/>
      <c r="P2" s="3"/>
      <c r="Q2" s="3"/>
      <c r="R2" s="3"/>
      <c r="S2" s="3"/>
      <c r="T2" s="3"/>
      <c r="U2" s="3"/>
      <c r="V2" s="3"/>
      <c r="W2" s="3"/>
      <c r="X2" s="3"/>
      <c r="Y2" s="3"/>
      <c r="Z2" s="2"/>
      <c r="AA2" s="2"/>
      <c r="AB2" s="2"/>
      <c r="AC2" s="2"/>
      <c r="AD2" s="3"/>
      <c r="AE2" s="1"/>
      <c r="AF2" s="1"/>
      <c r="AG2" s="18"/>
      <c r="AH2" s="3"/>
    </row>
    <row r="3" spans="1:42" s="17" customFormat="1" ht="14.25">
      <c r="A3" s="3"/>
      <c r="B3" s="507" t="s">
        <v>474</v>
      </c>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160"/>
      <c r="AH3" s="14"/>
    </row>
    <row r="4" spans="1:42" s="17" customFormat="1" ht="15" customHeight="1">
      <c r="A4" s="3"/>
      <c r="B4" s="516" t="s">
        <v>142</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160"/>
      <c r="AH4" s="14"/>
    </row>
    <row r="5" spans="1:42" s="17" customFormat="1" ht="14.25" customHeight="1">
      <c r="A5" s="3"/>
      <c r="B5" s="3"/>
      <c r="C5" s="3"/>
      <c r="D5" s="3"/>
      <c r="E5" s="3"/>
      <c r="F5" s="3"/>
      <c r="G5" s="3"/>
      <c r="H5" s="3"/>
      <c r="I5" s="3"/>
      <c r="J5" s="3"/>
      <c r="K5" s="3"/>
      <c r="L5" s="3"/>
      <c r="M5" s="3"/>
      <c r="N5" s="3"/>
      <c r="O5" s="3"/>
      <c r="P5" s="3"/>
      <c r="Q5" s="3"/>
      <c r="R5" s="3"/>
      <c r="S5" s="3"/>
      <c r="T5" s="3"/>
      <c r="U5" s="3"/>
      <c r="V5" s="3"/>
      <c r="W5" s="3"/>
      <c r="X5" s="3"/>
      <c r="Y5" s="3"/>
      <c r="Z5" s="16"/>
      <c r="AA5" s="16"/>
      <c r="AB5" s="16"/>
      <c r="AC5" s="16"/>
      <c r="AD5" s="14"/>
      <c r="AE5" s="15"/>
      <c r="AF5" s="15"/>
      <c r="AG5" s="160"/>
      <c r="AH5" s="205"/>
      <c r="AI5" s="206" t="s">
        <v>329</v>
      </c>
      <c r="AJ5" s="234">
        <f ca="1">TODAY()</f>
        <v>42481</v>
      </c>
      <c r="AK5" s="235"/>
      <c r="AL5" s="235"/>
      <c r="AM5" s="235"/>
      <c r="AN5" s="235"/>
      <c r="AO5" s="235"/>
      <c r="AP5" s="235"/>
    </row>
    <row r="6" spans="1:42" s="17" customFormat="1" ht="6" customHeight="1" thickBot="1">
      <c r="A6" s="14"/>
      <c r="B6" s="94"/>
      <c r="C6" s="94"/>
      <c r="D6" s="94"/>
      <c r="E6" s="94"/>
      <c r="F6" s="94"/>
      <c r="G6" s="94"/>
      <c r="H6" s="94"/>
      <c r="I6" s="94"/>
      <c r="J6" s="94"/>
      <c r="K6" s="94"/>
      <c r="L6" s="96"/>
      <c r="M6" s="96"/>
      <c r="N6" s="96"/>
      <c r="O6" s="96"/>
      <c r="P6" s="96"/>
      <c r="Q6" s="96"/>
      <c r="R6" s="96"/>
      <c r="S6" s="96"/>
      <c r="T6" s="96"/>
      <c r="U6" s="96"/>
      <c r="V6" s="96"/>
      <c r="W6" s="96"/>
      <c r="X6" s="96"/>
      <c r="Y6" s="96"/>
      <c r="Z6" s="96"/>
      <c r="AA6" s="96"/>
      <c r="AB6" s="96"/>
      <c r="AC6" s="96"/>
      <c r="AD6" s="94"/>
      <c r="AE6" s="96"/>
      <c r="AF6" s="15"/>
      <c r="AG6" s="160"/>
      <c r="AH6" s="205"/>
      <c r="AI6" s="205"/>
      <c r="AJ6" s="205"/>
      <c r="AK6" s="205"/>
      <c r="AL6" s="205"/>
      <c r="AM6" s="205"/>
      <c r="AN6" s="207"/>
      <c r="AO6" s="207"/>
      <c r="AP6" s="207"/>
    </row>
    <row r="7" spans="1:42" s="17" customFormat="1" ht="14.25" customHeight="1">
      <c r="A7" s="14"/>
      <c r="B7" s="94"/>
      <c r="C7" s="94"/>
      <c r="D7" s="94"/>
      <c r="E7" s="94"/>
      <c r="F7" s="94"/>
      <c r="G7" s="94"/>
      <c r="H7" s="97"/>
      <c r="I7" s="97"/>
      <c r="J7" s="97"/>
      <c r="K7" s="97"/>
      <c r="L7" s="95"/>
      <c r="M7" s="97"/>
      <c r="N7" s="97"/>
      <c r="O7" s="97"/>
      <c r="P7" s="97"/>
      <c r="Q7" s="97"/>
      <c r="R7" s="97"/>
      <c r="S7" s="97"/>
      <c r="T7" s="97"/>
      <c r="U7" s="97"/>
      <c r="V7" s="97"/>
      <c r="W7" s="97"/>
      <c r="X7" s="97"/>
      <c r="Y7" s="97"/>
      <c r="Z7" s="96"/>
      <c r="AA7" s="96"/>
      <c r="AB7" s="98"/>
      <c r="AC7" s="98"/>
      <c r="AD7" s="98"/>
      <c r="AE7" s="98"/>
      <c r="AF7" s="15"/>
      <c r="AG7" s="14"/>
      <c r="AH7" s="207"/>
      <c r="AI7" s="208">
        <v>169</v>
      </c>
      <c r="AJ7" s="262"/>
      <c r="AK7" s="557" t="s">
        <v>330</v>
      </c>
      <c r="AL7" s="558"/>
      <c r="AM7" s="559"/>
    </row>
    <row r="8" spans="1:42" s="17" customFormat="1" ht="18" customHeight="1">
      <c r="A8" s="14"/>
      <c r="B8" s="470" t="s">
        <v>249</v>
      </c>
      <c r="C8" s="471"/>
      <c r="D8" s="471"/>
      <c r="E8" s="471"/>
      <c r="F8" s="174" t="s">
        <v>208</v>
      </c>
      <c r="G8" s="99"/>
      <c r="H8" s="472" t="s">
        <v>251</v>
      </c>
      <c r="I8" s="473"/>
      <c r="J8" s="473"/>
      <c r="K8" s="473"/>
      <c r="L8" s="173" t="s">
        <v>208</v>
      </c>
      <c r="M8" s="99"/>
      <c r="N8" s="472" t="s">
        <v>232</v>
      </c>
      <c r="O8" s="546"/>
      <c r="P8" s="546"/>
      <c r="Q8" s="517" t="s">
        <v>237</v>
      </c>
      <c r="R8" s="547"/>
      <c r="S8" s="99"/>
      <c r="T8" s="100"/>
      <c r="U8" s="161"/>
      <c r="V8" s="161"/>
      <c r="W8" s="517" t="s">
        <v>209</v>
      </c>
      <c r="X8" s="519"/>
      <c r="Y8" s="101"/>
      <c r="Z8" s="100"/>
      <c r="AA8" s="161"/>
      <c r="AB8" s="161"/>
      <c r="AC8" s="517" t="s">
        <v>210</v>
      </c>
      <c r="AD8" s="518"/>
      <c r="AE8" s="101"/>
      <c r="AF8" s="166"/>
      <c r="AG8" s="167"/>
      <c r="AH8" s="207"/>
      <c r="AI8" s="209">
        <v>7</v>
      </c>
      <c r="AJ8" s="263"/>
      <c r="AK8" s="548" t="s">
        <v>331</v>
      </c>
      <c r="AL8" s="549"/>
      <c r="AM8" s="550"/>
    </row>
    <row r="9" spans="1:42" s="17" customFormat="1" ht="23.25" customHeight="1">
      <c r="A9" s="14"/>
      <c r="B9" s="478" t="s">
        <v>250</v>
      </c>
      <c r="C9" s="479"/>
      <c r="D9" s="479"/>
      <c r="E9" s="479"/>
      <c r="F9" s="480"/>
      <c r="G9" s="99"/>
      <c r="H9" s="478" t="s">
        <v>221</v>
      </c>
      <c r="I9" s="479"/>
      <c r="J9" s="479"/>
      <c r="K9" s="479"/>
      <c r="L9" s="509"/>
      <c r="M9" s="99"/>
      <c r="N9" s="478" t="s">
        <v>248</v>
      </c>
      <c r="O9" s="479"/>
      <c r="P9" s="479"/>
      <c r="Q9" s="479"/>
      <c r="R9" s="480"/>
      <c r="S9" s="99"/>
      <c r="T9" s="478" t="s">
        <v>240</v>
      </c>
      <c r="U9" s="479"/>
      <c r="V9" s="479"/>
      <c r="W9" s="479"/>
      <c r="X9" s="480"/>
      <c r="Y9" s="101"/>
      <c r="Z9" s="513" t="s">
        <v>211</v>
      </c>
      <c r="AA9" s="514"/>
      <c r="AB9" s="514"/>
      <c r="AC9" s="514"/>
      <c r="AD9" s="515"/>
      <c r="AE9" s="101"/>
      <c r="AF9" s="169"/>
      <c r="AG9" s="167"/>
      <c r="AH9" s="207"/>
      <c r="AI9" s="209">
        <v>1</v>
      </c>
      <c r="AJ9" s="261"/>
      <c r="AK9" s="548" t="s">
        <v>332</v>
      </c>
      <c r="AL9" s="549"/>
      <c r="AM9" s="550"/>
    </row>
    <row r="10" spans="1:42" s="17" customFormat="1" ht="9.75" customHeight="1">
      <c r="A10" s="14"/>
      <c r="B10" s="102"/>
      <c r="C10" s="103"/>
      <c r="D10" s="103"/>
      <c r="E10" s="103"/>
      <c r="F10" s="104"/>
      <c r="G10" s="99"/>
      <c r="H10" s="510"/>
      <c r="I10" s="511"/>
      <c r="J10" s="511"/>
      <c r="K10" s="511"/>
      <c r="L10" s="512"/>
      <c r="M10" s="99"/>
      <c r="N10" s="175"/>
      <c r="O10" s="103"/>
      <c r="P10" s="103"/>
      <c r="Q10" s="103"/>
      <c r="R10" s="104"/>
      <c r="S10" s="99"/>
      <c r="T10" s="520"/>
      <c r="U10" s="511"/>
      <c r="V10" s="511"/>
      <c r="W10" s="511"/>
      <c r="X10" s="521"/>
      <c r="Y10" s="99"/>
      <c r="Z10" s="520"/>
      <c r="AA10" s="511"/>
      <c r="AB10" s="511"/>
      <c r="AC10" s="511"/>
      <c r="AD10" s="521"/>
      <c r="AE10" s="163"/>
      <c r="AF10" s="170"/>
      <c r="AG10" s="167"/>
      <c r="AH10" s="207"/>
      <c r="AI10" s="209">
        <v>0</v>
      </c>
      <c r="AJ10" s="264"/>
      <c r="AK10" s="548" t="s">
        <v>333</v>
      </c>
      <c r="AL10" s="549"/>
      <c r="AM10" s="550"/>
    </row>
    <row r="11" spans="1:42" s="17" customFormat="1" ht="9.75" customHeight="1">
      <c r="A11" s="14"/>
      <c r="B11" s="95"/>
      <c r="C11" s="95"/>
      <c r="D11" s="95"/>
      <c r="E11" s="95"/>
      <c r="F11" s="95"/>
      <c r="G11" s="97"/>
      <c r="H11" s="95"/>
      <c r="I11" s="95"/>
      <c r="J11" s="95"/>
      <c r="K11" s="95"/>
      <c r="L11" s="95"/>
      <c r="M11" s="97"/>
      <c r="N11" s="95"/>
      <c r="O11" s="95"/>
      <c r="P11" s="95"/>
      <c r="Q11" s="95"/>
      <c r="R11" s="95"/>
      <c r="S11" s="97"/>
      <c r="T11" s="95"/>
      <c r="U11" s="95"/>
      <c r="V11" s="95"/>
      <c r="W11" s="95"/>
      <c r="X11" s="95"/>
      <c r="Y11" s="97"/>
      <c r="Z11" s="95"/>
      <c r="AA11" s="95"/>
      <c r="AB11" s="95"/>
      <c r="AC11" s="95"/>
      <c r="AD11" s="95"/>
      <c r="AE11" s="164"/>
      <c r="AF11" s="165"/>
      <c r="AG11" s="165"/>
      <c r="AH11" s="207"/>
      <c r="AI11" s="209">
        <v>19</v>
      </c>
      <c r="AJ11" s="213"/>
      <c r="AK11" s="548" t="s">
        <v>334</v>
      </c>
      <c r="AL11" s="549"/>
      <c r="AM11" s="550"/>
    </row>
    <row r="12" spans="1:42" s="17" customFormat="1" ht="9.75" customHeight="1">
      <c r="A12" s="14"/>
      <c r="B12" s="97"/>
      <c r="C12" s="545" t="s">
        <v>213</v>
      </c>
      <c r="D12" s="545"/>
      <c r="E12" s="545"/>
      <c r="F12" s="545"/>
      <c r="G12" s="545"/>
      <c r="H12" s="101"/>
      <c r="I12" s="527" t="s">
        <v>293</v>
      </c>
      <c r="J12" s="527"/>
      <c r="K12" s="527"/>
      <c r="L12" s="527"/>
      <c r="M12" s="527"/>
      <c r="N12" s="101"/>
      <c r="O12" s="527" t="s">
        <v>292</v>
      </c>
      <c r="P12" s="544"/>
      <c r="Q12" s="544"/>
      <c r="R12" s="544"/>
      <c r="S12" s="544"/>
      <c r="T12" s="99"/>
      <c r="U12" s="527" t="s">
        <v>241</v>
      </c>
      <c r="V12" s="544"/>
      <c r="W12" s="544"/>
      <c r="X12" s="544"/>
      <c r="Y12" s="544"/>
      <c r="Z12" s="101"/>
      <c r="AA12" s="527" t="s">
        <v>144</v>
      </c>
      <c r="AB12" s="544"/>
      <c r="AC12" s="544"/>
      <c r="AD12" s="544"/>
      <c r="AE12" s="544"/>
      <c r="AF12" s="164"/>
      <c r="AG12" s="162"/>
      <c r="AH12" s="207"/>
      <c r="AI12" s="209">
        <v>0</v>
      </c>
      <c r="AJ12" s="265"/>
      <c r="AK12" s="548" t="s">
        <v>430</v>
      </c>
      <c r="AL12" s="549"/>
      <c r="AM12" s="550"/>
    </row>
    <row r="13" spans="1:42" s="17" customFormat="1" ht="15" thickBot="1">
      <c r="A13" s="14"/>
      <c r="B13" s="101"/>
      <c r="C13" s="524" t="s">
        <v>275</v>
      </c>
      <c r="D13" s="525"/>
      <c r="E13" s="525"/>
      <c r="F13" s="525"/>
      <c r="G13" s="526"/>
      <c r="H13" s="101"/>
      <c r="I13" s="524" t="s">
        <v>279</v>
      </c>
      <c r="J13" s="525"/>
      <c r="K13" s="525"/>
      <c r="L13" s="525"/>
      <c r="M13" s="526"/>
      <c r="N13" s="101"/>
      <c r="O13" s="528" t="s">
        <v>283</v>
      </c>
      <c r="P13" s="529"/>
      <c r="Q13" s="529"/>
      <c r="R13" s="529"/>
      <c r="S13" s="530"/>
      <c r="T13" s="99"/>
      <c r="U13" s="531" t="s">
        <v>289</v>
      </c>
      <c r="V13" s="532"/>
      <c r="W13" s="532"/>
      <c r="X13" s="532"/>
      <c r="Y13" s="533"/>
      <c r="Z13" s="101"/>
      <c r="AA13" s="537" t="s">
        <v>273</v>
      </c>
      <c r="AB13" s="538"/>
      <c r="AC13" s="538"/>
      <c r="AD13" s="538"/>
      <c r="AE13" s="539"/>
      <c r="AF13" s="101"/>
      <c r="AG13" s="171"/>
      <c r="AH13" s="207"/>
      <c r="AI13" s="209">
        <v>1</v>
      </c>
      <c r="AJ13" s="266"/>
      <c r="AK13" s="548" t="s">
        <v>335</v>
      </c>
      <c r="AL13" s="549"/>
      <c r="AM13" s="550"/>
    </row>
    <row r="14" spans="1:42" s="17" customFormat="1" ht="10.5" customHeight="1" thickBot="1">
      <c r="A14" s="14"/>
      <c r="B14" s="97"/>
      <c r="C14" s="255" t="str">
        <f>CONCATENATE($C$13,".",1)</f>
        <v>A1.1</v>
      </c>
      <c r="D14" s="255" t="str">
        <f>CONCATENATE($C$13,".",2)</f>
        <v>A1.2</v>
      </c>
      <c r="E14" s="255" t="str">
        <f>CONCATENATE($C$13,".",3)</f>
        <v>A1.3</v>
      </c>
      <c r="F14" s="255" t="str">
        <f>CONCATENATE($C$13,".",4)</f>
        <v>A1.4</v>
      </c>
      <c r="G14" s="255" t="str">
        <f>CONCATENATE($C$13,".",5)</f>
        <v>A1.5</v>
      </c>
      <c r="H14" s="97"/>
      <c r="I14" s="255" t="str">
        <f>CONCATENATE($I$13,".",1)</f>
        <v>A5.1</v>
      </c>
      <c r="J14" s="255" t="str">
        <f>CONCATENATE($I$13,".",2)</f>
        <v>A5.2</v>
      </c>
      <c r="K14" s="255" t="str">
        <f>CONCATENATE($I$13,".",3)</f>
        <v>A5.3</v>
      </c>
      <c r="L14" s="255" t="str">
        <f>CONCATENATE($I$13,".",4)</f>
        <v>A5.4</v>
      </c>
      <c r="M14" s="255" t="str">
        <f>CONCATENATE($I$13,".",5)</f>
        <v>A5.5</v>
      </c>
      <c r="N14" s="97"/>
      <c r="O14" s="285" t="str">
        <f>CONCATENATE($O$13,".",1)</f>
        <v>B1.1</v>
      </c>
      <c r="P14" s="255" t="str">
        <f>CONCATENATE($O$13,".",2)</f>
        <v>B1.2</v>
      </c>
      <c r="Q14" s="255" t="str">
        <f>CONCATENATE($O$13,".",3)</f>
        <v>B1.3</v>
      </c>
      <c r="R14" s="255" t="str">
        <f>CONCATENATE($O$13,".",4)</f>
        <v>B1.4</v>
      </c>
      <c r="S14" s="255" t="str">
        <f>CONCATENATE($O$13,".",5)</f>
        <v>B1.5</v>
      </c>
      <c r="T14" s="97"/>
      <c r="U14" s="255" t="str">
        <f>CONCATENATE($U$13,".",1)</f>
        <v>C2.1</v>
      </c>
      <c r="V14" s="255" t="str">
        <f>CONCATENATE($U$13,".",2)</f>
        <v>C2.2</v>
      </c>
      <c r="W14" s="255" t="str">
        <f>CONCATENATE($U$13,".",3)</f>
        <v>C2.3</v>
      </c>
      <c r="X14" s="255" t="str">
        <f>CONCATENATE($U$13,".",4)</f>
        <v>C2.4</v>
      </c>
      <c r="Y14" s="255" t="str">
        <f>CONCATENATE($U$13,".",5)</f>
        <v>C2.5</v>
      </c>
      <c r="Z14" s="97"/>
      <c r="AA14" s="213" t="str">
        <f>CONCATENATE($AA$13,".",1)</f>
        <v>E1.1</v>
      </c>
      <c r="AB14" s="213" t="str">
        <f>CONCATENATE($AA$13,".",2)</f>
        <v>E1.2</v>
      </c>
      <c r="AC14" s="213" t="str">
        <f>CONCATENATE($AA$13,".",3)</f>
        <v>E1.3</v>
      </c>
      <c r="AD14" s="213" t="str">
        <f>CONCATENATE($AA$13,".",4)</f>
        <v>E1.4</v>
      </c>
      <c r="AE14" s="213" t="str">
        <f>CONCATENATE($AA$13,".",5)</f>
        <v>E1.5</v>
      </c>
      <c r="AF14" s="97"/>
      <c r="AG14" s="106"/>
      <c r="AH14" s="207"/>
      <c r="AI14" s="209">
        <v>13</v>
      </c>
      <c r="AJ14" s="212"/>
      <c r="AK14" s="548" t="s">
        <v>336</v>
      </c>
      <c r="AL14" s="549"/>
      <c r="AM14" s="550"/>
    </row>
    <row r="15" spans="1:42" s="17" customFormat="1" ht="9.75" customHeight="1" thickBot="1">
      <c r="A15" s="14"/>
      <c r="B15" s="97"/>
      <c r="C15" s="255" t="str">
        <f>CONCATENATE($C$13,".",6)</f>
        <v>A1.6</v>
      </c>
      <c r="D15" s="255" t="str">
        <f>CONCATENATE($C$13,".",7)</f>
        <v>A1.7</v>
      </c>
      <c r="E15" s="255" t="str">
        <f>CONCATENATE($C$13,".",8)</f>
        <v>A1.8</v>
      </c>
      <c r="F15" s="255" t="str">
        <f>CONCATENATE($C$13,".",9)</f>
        <v>A1.9</v>
      </c>
      <c r="G15" s="284" t="str">
        <f>CONCATENATE($C$13,".",10)</f>
        <v>A1.10</v>
      </c>
      <c r="H15" s="97"/>
      <c r="I15" s="212" t="str">
        <f>CONCATENATE($I$13,".",6)</f>
        <v>A5.6</v>
      </c>
      <c r="J15" s="172"/>
      <c r="K15" s="172"/>
      <c r="L15" s="172"/>
      <c r="M15" s="172"/>
      <c r="N15" s="97"/>
      <c r="O15" s="255" t="str">
        <f>CONCATENATE($O$13,".",6)</f>
        <v>B1.6</v>
      </c>
      <c r="P15" s="255" t="str">
        <f>CONCATENATE($O$13,".",7)</f>
        <v>B1.7</v>
      </c>
      <c r="Q15" s="255" t="str">
        <f>CONCATENATE($O$13,".",8)</f>
        <v>B1.8</v>
      </c>
      <c r="R15" s="255" t="str">
        <f>CONCATENATE($O$13,".",9)</f>
        <v>B1.9</v>
      </c>
      <c r="S15" s="284" t="str">
        <f>CONCATENATE($O$13,".",10)</f>
        <v>B1.10</v>
      </c>
      <c r="T15" s="97"/>
      <c r="U15" s="255" t="str">
        <f>CONCATENATE($U$13,".",6)</f>
        <v>C2.6</v>
      </c>
      <c r="V15" s="263" t="str">
        <f>CONCATENATE($U$13,".",7)</f>
        <v>C2.7</v>
      </c>
      <c r="W15" s="213" t="str">
        <f>CONCATENATE($U$13,".",8)</f>
        <v>C2.8</v>
      </c>
      <c r="X15" s="212" t="str">
        <f>CONCATENATE($U$13,".",9)</f>
        <v>C2.9</v>
      </c>
      <c r="Y15" s="212" t="str">
        <f>CONCATENATE($U$13,".",10)</f>
        <v>C2.10</v>
      </c>
      <c r="Z15" s="97"/>
      <c r="AA15" s="255" t="str">
        <f>CONCATENATE($AA$13,".",6)</f>
        <v>E1.6</v>
      </c>
      <c r="AB15" s="213" t="str">
        <f>CONCATENATE($AA$13,".",7)</f>
        <v>E1.7</v>
      </c>
      <c r="AC15" s="213" t="str">
        <f>CONCATENATE($AA$13,".",8)</f>
        <v>E1.8</v>
      </c>
      <c r="AD15" s="213" t="str">
        <f>CONCATENATE($AA$13,".",9)</f>
        <v>E1.9</v>
      </c>
      <c r="AE15" s="213" t="str">
        <f>CONCATENATE($AA$13,".",10)</f>
        <v>E1.10</v>
      </c>
      <c r="AF15" s="97"/>
      <c r="AG15" s="106"/>
      <c r="AH15" s="207"/>
      <c r="AI15" s="209">
        <v>19</v>
      </c>
      <c r="AJ15" s="267"/>
      <c r="AK15" s="548" t="s">
        <v>337</v>
      </c>
      <c r="AL15" s="549"/>
      <c r="AM15" s="550"/>
    </row>
    <row r="16" spans="1:42" s="17" customFormat="1" ht="10.5" customHeight="1" thickBot="1">
      <c r="A16" s="14"/>
      <c r="B16" s="97"/>
      <c r="C16" s="255" t="str">
        <f>CONCATENATE($C$13,".",11)</f>
        <v>A1.11</v>
      </c>
      <c r="D16" s="255" t="str">
        <f>CONCATENATE($C$13,".",12)</f>
        <v>A1.12</v>
      </c>
      <c r="E16" s="255" t="str">
        <f>CONCATENATE($C$13,".",13)</f>
        <v>A1.13</v>
      </c>
      <c r="F16" s="255" t="str">
        <f>CONCATENATE($C$13,".",14)</f>
        <v>A1.14</v>
      </c>
      <c r="G16" s="263" t="str">
        <f>CONCATENATE($C$13,".",15)</f>
        <v>A1.15</v>
      </c>
      <c r="H16" s="97"/>
      <c r="I16" s="185"/>
      <c r="J16" s="172"/>
      <c r="K16" s="172"/>
      <c r="L16" s="172"/>
      <c r="M16" s="172"/>
      <c r="N16" s="97"/>
      <c r="O16" s="285" t="str">
        <f>CONCATENATE($O$13,".",11)</f>
        <v>B1.11</v>
      </c>
      <c r="P16" s="255" t="str">
        <f>CONCATENATE($O$13,".",12)</f>
        <v>B1.12</v>
      </c>
      <c r="Q16" s="172"/>
      <c r="R16" s="172"/>
      <c r="S16" s="172"/>
      <c r="T16" s="97"/>
      <c r="U16" s="212" t="str">
        <f>CONCATENATE($U$13,".",11)</f>
        <v>C2.11</v>
      </c>
      <c r="V16" s="213" t="str">
        <f>CONCATENATE($U$13,".",12)</f>
        <v>C2.12</v>
      </c>
      <c r="W16" s="213" t="str">
        <f>CONCATENATE($U$13,".",13)</f>
        <v>C2.13</v>
      </c>
      <c r="X16" s="212" t="str">
        <f>CONCATENATE($U$13,".",14)</f>
        <v>C2.14</v>
      </c>
      <c r="Y16" s="172"/>
      <c r="Z16" s="97"/>
      <c r="AA16" s="172"/>
      <c r="AB16" s="172"/>
      <c r="AC16" s="172"/>
      <c r="AD16" s="172"/>
      <c r="AE16" s="172"/>
      <c r="AF16" s="97"/>
      <c r="AG16" s="172"/>
      <c r="AH16" s="207"/>
      <c r="AI16" s="210">
        <v>0</v>
      </c>
      <c r="AJ16" s="268"/>
      <c r="AK16" s="551" t="s">
        <v>338</v>
      </c>
      <c r="AL16" s="552"/>
      <c r="AM16" s="553"/>
    </row>
    <row r="17" spans="1:41" s="17" customFormat="1" ht="12" customHeight="1" thickBot="1">
      <c r="A17" s="14"/>
      <c r="B17" s="97"/>
      <c r="C17" s="212" t="str">
        <f>CONCATENATE($C$13,".",16)</f>
        <v>A1.16</v>
      </c>
      <c r="D17" s="212" t="str">
        <f>CONCATENATE($C$13,".",17)</f>
        <v>A1.17</v>
      </c>
      <c r="E17" s="172"/>
      <c r="F17" s="172"/>
      <c r="G17" s="172"/>
      <c r="H17" s="97"/>
      <c r="I17" s="178"/>
      <c r="J17" s="172"/>
      <c r="K17" s="172"/>
      <c r="L17" s="172"/>
      <c r="M17" s="172"/>
      <c r="N17" s="97"/>
      <c r="O17" s="178"/>
      <c r="P17" s="172"/>
      <c r="Q17" s="172"/>
      <c r="R17" s="172"/>
      <c r="S17" s="172"/>
      <c r="T17" s="97"/>
      <c r="U17" s="178"/>
      <c r="V17" s="172"/>
      <c r="W17" s="172"/>
      <c r="X17" s="172"/>
      <c r="Y17" s="172"/>
      <c r="Z17" s="97"/>
      <c r="AA17" s="172"/>
      <c r="AB17" s="172"/>
      <c r="AC17" s="172"/>
      <c r="AD17" s="172"/>
      <c r="AE17" s="172"/>
      <c r="AF17" s="97"/>
      <c r="AG17" s="172"/>
      <c r="AH17" s="207"/>
      <c r="AI17" s="211">
        <f>SUM(AI7:AI16)</f>
        <v>229</v>
      </c>
      <c r="AJ17" s="269"/>
      <c r="AK17" s="554" t="s">
        <v>339</v>
      </c>
      <c r="AL17" s="555"/>
      <c r="AM17" s="556"/>
      <c r="AO17" s="17">
        <v>229</v>
      </c>
    </row>
    <row r="18" spans="1:41" s="17" customFormat="1" ht="11.25" customHeight="1">
      <c r="A18" s="14"/>
      <c r="B18" s="97"/>
      <c r="C18" s="172"/>
      <c r="D18" s="172"/>
      <c r="E18" s="172"/>
      <c r="F18" s="172"/>
      <c r="G18" s="172"/>
      <c r="H18" s="97"/>
      <c r="I18" s="178"/>
      <c r="J18" s="172"/>
      <c r="K18" s="172"/>
      <c r="L18" s="172"/>
      <c r="M18" s="172"/>
      <c r="N18" s="97"/>
      <c r="O18" s="178"/>
      <c r="P18" s="172"/>
      <c r="Q18" s="172"/>
      <c r="R18" s="172"/>
      <c r="S18" s="172"/>
      <c r="T18" s="97"/>
      <c r="U18" s="178"/>
      <c r="V18" s="172"/>
      <c r="W18" s="172"/>
      <c r="X18" s="172"/>
      <c r="Y18" s="172"/>
      <c r="Z18" s="97"/>
      <c r="AA18" s="172"/>
      <c r="AB18" s="172"/>
      <c r="AC18" s="172"/>
      <c r="AD18" s="172"/>
      <c r="AE18" s="172"/>
      <c r="AF18" s="97"/>
      <c r="AG18" s="172"/>
      <c r="AH18" s="15"/>
    </row>
    <row r="19" spans="1:41" s="17" customFormat="1" ht="14.25">
      <c r="A19" s="14"/>
      <c r="B19" s="97"/>
      <c r="C19" s="178"/>
      <c r="D19" s="172"/>
      <c r="E19" s="172"/>
      <c r="F19" s="172"/>
      <c r="G19" s="172"/>
      <c r="H19" s="97"/>
      <c r="I19" s="178"/>
      <c r="J19" s="172"/>
      <c r="K19" s="172"/>
      <c r="L19" s="172"/>
      <c r="M19" s="172"/>
      <c r="N19" s="97"/>
      <c r="O19" s="178"/>
      <c r="P19" s="172"/>
      <c r="Q19" s="172"/>
      <c r="R19" s="172"/>
      <c r="S19" s="172"/>
      <c r="T19" s="97"/>
      <c r="U19" s="178"/>
      <c r="V19" s="172"/>
      <c r="W19" s="172"/>
      <c r="X19" s="172"/>
      <c r="Y19" s="172"/>
      <c r="Z19" s="97"/>
      <c r="AA19" s="172"/>
      <c r="AB19" s="172"/>
      <c r="AC19" s="172"/>
      <c r="AD19" s="172"/>
      <c r="AE19" s="172"/>
      <c r="AF19" s="97"/>
      <c r="AG19" s="172"/>
      <c r="AH19" s="15"/>
    </row>
    <row r="20" spans="1:41" s="17" customFormat="1" ht="9.75" customHeight="1">
      <c r="A20" s="14"/>
      <c r="B20" s="97"/>
      <c r="C20" s="527" t="s">
        <v>214</v>
      </c>
      <c r="D20" s="527"/>
      <c r="E20" s="527"/>
      <c r="F20" s="527"/>
      <c r="G20" s="527"/>
      <c r="H20" s="101"/>
      <c r="I20" s="527" t="s">
        <v>294</v>
      </c>
      <c r="J20" s="527"/>
      <c r="K20" s="527"/>
      <c r="L20" s="527"/>
      <c r="M20" s="527"/>
      <c r="N20" s="101"/>
      <c r="O20" s="527" t="s">
        <v>295</v>
      </c>
      <c r="P20" s="527"/>
      <c r="Q20" s="527"/>
      <c r="R20" s="527"/>
      <c r="S20" s="527"/>
      <c r="T20" s="101"/>
      <c r="U20" s="527" t="s">
        <v>243</v>
      </c>
      <c r="V20" s="527"/>
      <c r="W20" s="527"/>
      <c r="X20" s="527"/>
      <c r="Y20" s="527"/>
      <c r="Z20" s="186"/>
      <c r="AA20" s="527" t="s">
        <v>145</v>
      </c>
      <c r="AB20" s="527"/>
      <c r="AC20" s="527"/>
      <c r="AD20" s="527"/>
      <c r="AE20" s="527"/>
      <c r="AF20" s="111"/>
      <c r="AG20" s="95"/>
      <c r="AH20" s="15"/>
    </row>
    <row r="21" spans="1:41" s="17" customFormat="1" ht="15" thickBot="1">
      <c r="A21" s="14"/>
      <c r="B21" s="101"/>
      <c r="C21" s="524" t="s">
        <v>276</v>
      </c>
      <c r="D21" s="525"/>
      <c r="E21" s="525"/>
      <c r="F21" s="525"/>
      <c r="G21" s="526"/>
      <c r="H21" s="101"/>
      <c r="I21" s="524" t="s">
        <v>280</v>
      </c>
      <c r="J21" s="525"/>
      <c r="K21" s="525"/>
      <c r="L21" s="525"/>
      <c r="M21" s="526"/>
      <c r="N21" s="101"/>
      <c r="O21" s="528" t="s">
        <v>284</v>
      </c>
      <c r="P21" s="529"/>
      <c r="Q21" s="529"/>
      <c r="R21" s="529"/>
      <c r="S21" s="530"/>
      <c r="T21" s="101"/>
      <c r="U21" s="531" t="s">
        <v>290</v>
      </c>
      <c r="V21" s="532"/>
      <c r="W21" s="532"/>
      <c r="X21" s="532"/>
      <c r="Y21" s="533"/>
      <c r="Z21" s="112"/>
      <c r="AA21" s="537" t="s">
        <v>274</v>
      </c>
      <c r="AB21" s="538"/>
      <c r="AC21" s="538"/>
      <c r="AD21" s="538"/>
      <c r="AE21" s="539"/>
      <c r="AF21" s="112"/>
      <c r="AG21" s="171"/>
      <c r="AH21" s="15"/>
    </row>
    <row r="22" spans="1:41" s="17" customFormat="1" ht="11.25" customHeight="1" thickBot="1">
      <c r="A22" s="14"/>
      <c r="B22" s="97"/>
      <c r="C22" s="255" t="str">
        <f>CONCATENATE($C$21,".",1)</f>
        <v>A2.1</v>
      </c>
      <c r="D22" s="255" t="str">
        <f>CONCATENATE($C$21,".",2)</f>
        <v>A2.2</v>
      </c>
      <c r="E22" s="255" t="str">
        <f>CONCATENATE($C$21,".",3)</f>
        <v>A2.3</v>
      </c>
      <c r="F22" s="255" t="str">
        <f>CONCATENATE($C$21,".",4)</f>
        <v>A2.4</v>
      </c>
      <c r="G22" s="255" t="str">
        <f>CONCATENATE($C$21,".",5)</f>
        <v>A2.5</v>
      </c>
      <c r="H22" s="97"/>
      <c r="I22" s="255" t="str">
        <f>CONCATENATE($I$21,".",1)</f>
        <v>A6.1</v>
      </c>
      <c r="J22" s="255" t="str">
        <f>CONCATENATE($I$21,".",2)</f>
        <v>A6.2</v>
      </c>
      <c r="K22" s="255" t="str">
        <f>CONCATENATE($I$21,".",3)</f>
        <v>A6.3</v>
      </c>
      <c r="L22" s="255" t="str">
        <f>CONCATENATE($I$21,".",4)</f>
        <v>A6.4</v>
      </c>
      <c r="M22" s="255" t="str">
        <f>CONCATENATE($I$21,".",5)</f>
        <v>A6.5</v>
      </c>
      <c r="N22" s="97"/>
      <c r="O22" s="319" t="str">
        <f>CONCATENATE($O$21,".",1)</f>
        <v>B2.1</v>
      </c>
      <c r="P22" s="319" t="str">
        <f>CONCATENATE($O$21,".",2)</f>
        <v>B2.2</v>
      </c>
      <c r="Q22" s="319" t="str">
        <f>CONCATENATE($O$21,".",3)</f>
        <v>B2.3</v>
      </c>
      <c r="R22" s="319" t="str">
        <f>CONCATENATE($O$21,".",4)</f>
        <v>B2.4</v>
      </c>
      <c r="S22" s="319" t="str">
        <f>CONCATENATE($O$21,".",5)</f>
        <v>B2.5</v>
      </c>
      <c r="T22" s="97"/>
      <c r="U22" s="255" t="str">
        <f>CONCATENATE($U$21,".",1)</f>
        <v>C3.1</v>
      </c>
      <c r="V22" s="255" t="str">
        <f>CONCATENATE($U$21,".",2)</f>
        <v>C3.2</v>
      </c>
      <c r="W22" s="212" t="str">
        <f>CONCATENATE($U$21,".",3)</f>
        <v>C3.3</v>
      </c>
      <c r="X22" s="212" t="str">
        <f>CONCATENATE($U$21,".",4)</f>
        <v>C3.4</v>
      </c>
      <c r="Y22" s="172"/>
      <c r="Z22" s="111"/>
      <c r="AA22" s="255" t="str">
        <f>CONCATENATE($AA$21,".",1)</f>
        <v>E2.1</v>
      </c>
      <c r="AB22" s="263" t="str">
        <f>CONCATENATE($AA$21,".",2)</f>
        <v>E2.2</v>
      </c>
      <c r="AC22" s="255" t="str">
        <f>CONCATENATE($AA$21,".",3)</f>
        <v>E2.3</v>
      </c>
      <c r="AD22" s="255" t="str">
        <f>CONCATENATE($AA$21,".",4)</f>
        <v>E2.4</v>
      </c>
      <c r="AE22" s="255" t="str">
        <f>CONCATENATE($AA$21,".",5)</f>
        <v>E2.5</v>
      </c>
      <c r="AF22" s="111"/>
      <c r="AG22" s="106"/>
      <c r="AH22" s="15"/>
    </row>
    <row r="23" spans="1:41" s="17" customFormat="1" ht="9" customHeight="1" thickBot="1">
      <c r="A23" s="14"/>
      <c r="B23" s="97"/>
      <c r="C23" s="255" t="str">
        <f>CONCATENATE($C$21,".",6)</f>
        <v>A2.6</v>
      </c>
      <c r="D23" s="255" t="str">
        <f>CONCATENATE($C$21,".",7)</f>
        <v>A2.7</v>
      </c>
      <c r="E23" s="255" t="str">
        <f>CONCATENATE($C$21,".",8)</f>
        <v>A2.8</v>
      </c>
      <c r="F23" s="255" t="str">
        <f>CONCATENATE($C$21,".",9)</f>
        <v>A2.9</v>
      </c>
      <c r="G23" s="255" t="str">
        <f>CONCATENATE($C$21,".",10)</f>
        <v>A2.10</v>
      </c>
      <c r="H23" s="97"/>
      <c r="I23" s="255" t="str">
        <f>CONCATENATE($I$21,".",6)</f>
        <v>A6.6</v>
      </c>
      <c r="J23" s="255" t="str">
        <f>CONCATENATE($I$21,".",7)</f>
        <v>A6.7</v>
      </c>
      <c r="K23" s="255" t="str">
        <f>CONCATENATE($I$21,".",8)</f>
        <v>A6.8</v>
      </c>
      <c r="L23" s="255" t="str">
        <f>CONCATENATE($I$21,".",9)</f>
        <v>A6.9</v>
      </c>
      <c r="M23" s="255" t="str">
        <f>CONCATENATE($I$21,".",10)</f>
        <v>A6.10</v>
      </c>
      <c r="N23" s="97"/>
      <c r="O23" s="319" t="str">
        <f>CONCATENATE($O$21,".",6)</f>
        <v>B2.6</v>
      </c>
      <c r="P23" s="255" t="str">
        <f>CONCATENATE($O$21,".",7)</f>
        <v>B2.7</v>
      </c>
      <c r="Q23" s="255" t="str">
        <f>CONCATENATE($O$21,".",8)</f>
        <v>B2.8</v>
      </c>
      <c r="R23" s="255" t="str">
        <f>CONCATENATE($O$21,".",9)</f>
        <v>B2.9</v>
      </c>
      <c r="S23" s="255" t="str">
        <f>CONCATENATE($O$21,".",10)</f>
        <v>B2.10</v>
      </c>
      <c r="T23" s="97"/>
      <c r="U23" s="172"/>
      <c r="V23" s="172"/>
      <c r="W23" s="172"/>
      <c r="X23" s="172"/>
      <c r="Y23" s="172"/>
      <c r="Z23" s="111"/>
      <c r="AA23" s="255" t="str">
        <f>CONCATENATE($AA$21,".",6)</f>
        <v>E2.6</v>
      </c>
      <c r="AB23" s="255" t="str">
        <f>CONCATENATE($AA$21,".",7)</f>
        <v>E2.7</v>
      </c>
      <c r="AC23" s="255" t="str">
        <f>CONCATENATE($AA$21,".",8)</f>
        <v>E2.8</v>
      </c>
      <c r="AD23" s="255" t="str">
        <f>CONCATENATE($AA$21,".",9)</f>
        <v>E2.9</v>
      </c>
      <c r="AE23" s="212" t="str">
        <f>CONCATENATE($AA$21,".",10)</f>
        <v>E2.10</v>
      </c>
      <c r="AF23" s="111"/>
      <c r="AG23" s="106"/>
      <c r="AH23" s="15"/>
    </row>
    <row r="24" spans="1:41" s="17" customFormat="1" ht="10.5" customHeight="1" thickBot="1">
      <c r="A24" s="14"/>
      <c r="B24" s="97"/>
      <c r="C24" s="255" t="str">
        <f>CONCATENATE($C$21,".",11)</f>
        <v>A2.11</v>
      </c>
      <c r="D24" s="255" t="str">
        <f>CONCATENATE($C$21,".",12)</f>
        <v>A2.12</v>
      </c>
      <c r="E24" s="172"/>
      <c r="F24" s="172"/>
      <c r="G24" s="172"/>
      <c r="H24" s="97"/>
      <c r="I24" s="212" t="str">
        <f>CONCATENATE($I$21,".",11)</f>
        <v>A6.11</v>
      </c>
      <c r="J24" s="172"/>
      <c r="K24" s="172"/>
      <c r="L24" s="172"/>
      <c r="M24" s="172"/>
      <c r="N24" s="97"/>
      <c r="O24" s="255" t="str">
        <f>CONCATENATE($O$21,".",11)</f>
        <v>B2.11</v>
      </c>
      <c r="P24" s="255" t="str">
        <f>CONCATENATE($O$21,".",12)</f>
        <v>B2.12</v>
      </c>
      <c r="Q24" s="255" t="str">
        <f>CONCATENATE($O$21,".",13)</f>
        <v>B2.13</v>
      </c>
      <c r="R24" s="255" t="str">
        <f>CONCATENATE($O$21,".",14)</f>
        <v>B2.14</v>
      </c>
      <c r="S24" s="255" t="str">
        <f>CONCATENATE($O$21,".",15)</f>
        <v>B2.15</v>
      </c>
      <c r="T24" s="97"/>
      <c r="U24" s="172"/>
      <c r="V24" s="172"/>
      <c r="W24" s="172"/>
      <c r="X24" s="172"/>
      <c r="Y24" s="172"/>
      <c r="Z24" s="111"/>
      <c r="AA24" s="213" t="str">
        <f>CONCATENATE($AA$21,".",11)</f>
        <v>E2.11</v>
      </c>
      <c r="AB24" s="212" t="str">
        <f>CONCATENATE($AA$21,".",12)</f>
        <v>E2.12</v>
      </c>
      <c r="AC24" s="172"/>
      <c r="AD24" s="172"/>
      <c r="AE24" s="172"/>
      <c r="AF24" s="111"/>
      <c r="AG24" s="172"/>
      <c r="AH24" s="15"/>
    </row>
    <row r="25" spans="1:41" s="17" customFormat="1" ht="10.5" customHeight="1" thickBot="1">
      <c r="A25" s="14"/>
      <c r="B25" s="97"/>
      <c r="C25" s="178"/>
      <c r="D25" s="172"/>
      <c r="E25" s="172"/>
      <c r="F25" s="172"/>
      <c r="G25" s="172"/>
      <c r="H25" s="97"/>
      <c r="I25" s="185"/>
      <c r="J25" s="172"/>
      <c r="K25" s="172"/>
      <c r="L25" s="172"/>
      <c r="M25" s="172"/>
      <c r="N25" s="97"/>
      <c r="O25" s="255" t="str">
        <f>CONCATENATE($O$21,".",16)</f>
        <v>B2.16</v>
      </c>
      <c r="P25" s="255" t="str">
        <f>CONCATENATE($O$21,".",17)</f>
        <v>B2.17</v>
      </c>
      <c r="Q25" s="255" t="str">
        <f>CONCATENATE($O$21,".",18)</f>
        <v>B2.18</v>
      </c>
      <c r="R25" s="255" t="str">
        <f>CONCATENATE($O$21,".",19)</f>
        <v>B2.19</v>
      </c>
      <c r="S25" s="255" t="str">
        <f>CONCATENATE($O$21,".",20)</f>
        <v>B2.20</v>
      </c>
      <c r="T25" s="97"/>
      <c r="U25" s="178"/>
      <c r="V25" s="172"/>
      <c r="W25" s="172"/>
      <c r="X25" s="172"/>
      <c r="Y25" s="172"/>
      <c r="Z25" s="111"/>
      <c r="AA25" s="172"/>
      <c r="AB25" s="172"/>
      <c r="AC25" s="172"/>
      <c r="AD25" s="172"/>
      <c r="AE25" s="172"/>
      <c r="AF25" s="111"/>
      <c r="AG25" s="172"/>
      <c r="AH25" s="15"/>
    </row>
    <row r="26" spans="1:41" s="17" customFormat="1" ht="12" customHeight="1" thickBot="1">
      <c r="A26" s="14"/>
      <c r="B26" s="97"/>
      <c r="C26" s="178"/>
      <c r="D26" s="172"/>
      <c r="E26" s="172"/>
      <c r="F26" s="172"/>
      <c r="G26" s="172"/>
      <c r="H26" s="97"/>
      <c r="I26" s="178"/>
      <c r="J26" s="172"/>
      <c r="K26" s="172"/>
      <c r="L26" s="172"/>
      <c r="M26" s="172"/>
      <c r="N26" s="97"/>
      <c r="O26" s="255" t="str">
        <f>CONCATENATE($O$21,".",21)</f>
        <v>B2.21</v>
      </c>
      <c r="P26" s="255" t="str">
        <f>CONCATENATE($O$21,".",22)</f>
        <v>B2.22</v>
      </c>
      <c r="Q26" s="255" t="str">
        <f>CONCATENATE($O$21,".",23)</f>
        <v>B2.23</v>
      </c>
      <c r="R26" s="255" t="str">
        <f>CONCATENATE($O$21,".",24)</f>
        <v>B2.24</v>
      </c>
      <c r="S26" s="255" t="str">
        <f>CONCATENATE($O$21,".",25)</f>
        <v>B2.25</v>
      </c>
      <c r="T26" s="97"/>
      <c r="U26" s="178"/>
      <c r="V26" s="172"/>
      <c r="W26" s="172"/>
      <c r="X26" s="172"/>
      <c r="Y26" s="172"/>
      <c r="Z26" s="111"/>
      <c r="AA26" s="172"/>
      <c r="AB26" s="172"/>
      <c r="AC26" s="172"/>
      <c r="AD26" s="172"/>
      <c r="AE26" s="172"/>
      <c r="AF26" s="111"/>
      <c r="AG26" s="172"/>
      <c r="AH26" s="15"/>
    </row>
    <row r="27" spans="1:41" s="17" customFormat="1" ht="11.25" customHeight="1">
      <c r="A27" s="14"/>
      <c r="B27" s="97"/>
      <c r="C27" s="178"/>
      <c r="D27" s="172"/>
      <c r="E27" s="172"/>
      <c r="F27" s="172"/>
      <c r="G27" s="172"/>
      <c r="H27" s="97"/>
      <c r="I27" s="178"/>
      <c r="J27" s="172"/>
      <c r="K27" s="172"/>
      <c r="L27" s="172"/>
      <c r="M27" s="172"/>
      <c r="N27" s="97"/>
      <c r="O27" s="255" t="str">
        <f>CONCATENATE($O$21,".",26)</f>
        <v>B2.26</v>
      </c>
      <c r="P27" s="255" t="str">
        <f>CONCATENATE($O$21,".",27)</f>
        <v>B2.27</v>
      </c>
      <c r="Q27" s="255" t="str">
        <f>CONCATENATE($O$21,".",28)</f>
        <v>B2.28</v>
      </c>
      <c r="R27" s="237"/>
      <c r="S27" s="237"/>
      <c r="T27" s="97"/>
      <c r="U27" s="178"/>
      <c r="V27" s="172"/>
      <c r="W27" s="172"/>
      <c r="X27" s="172"/>
      <c r="Y27" s="172"/>
      <c r="Z27" s="111"/>
      <c r="AA27" s="172"/>
      <c r="AB27" s="172"/>
      <c r="AC27" s="172"/>
      <c r="AD27" s="172"/>
      <c r="AE27" s="172"/>
      <c r="AF27" s="111"/>
      <c r="AG27" s="172"/>
      <c r="AH27" s="15"/>
    </row>
    <row r="28" spans="1:41" s="17" customFormat="1" ht="14.25">
      <c r="A28" s="14"/>
      <c r="B28" s="97"/>
      <c r="C28" s="178"/>
      <c r="D28" s="172"/>
      <c r="E28" s="172"/>
      <c r="F28" s="172"/>
      <c r="G28" s="172"/>
      <c r="H28" s="97"/>
      <c r="I28" s="178"/>
      <c r="J28" s="172"/>
      <c r="K28" s="172"/>
      <c r="L28" s="172"/>
      <c r="M28" s="172"/>
      <c r="N28" s="97"/>
      <c r="O28" s="178"/>
      <c r="P28" s="172"/>
      <c r="Q28" s="172"/>
      <c r="R28" s="172"/>
      <c r="S28" s="172"/>
      <c r="T28" s="97"/>
      <c r="U28" s="178"/>
      <c r="V28" s="172"/>
      <c r="W28" s="172"/>
      <c r="X28" s="172"/>
      <c r="Y28" s="172"/>
      <c r="Z28" s="111"/>
      <c r="AA28" s="172"/>
      <c r="AB28" s="172"/>
      <c r="AC28" s="172"/>
      <c r="AD28" s="172"/>
      <c r="AE28" s="172"/>
      <c r="AF28" s="111"/>
      <c r="AG28" s="172"/>
      <c r="AH28" s="15"/>
    </row>
    <row r="29" spans="1:41" s="17" customFormat="1" ht="9.75" customHeight="1">
      <c r="A29" s="14"/>
      <c r="B29" s="97"/>
      <c r="C29" s="527" t="s">
        <v>296</v>
      </c>
      <c r="D29" s="527"/>
      <c r="E29" s="527"/>
      <c r="F29" s="527"/>
      <c r="G29" s="527"/>
      <c r="H29" s="101"/>
      <c r="I29" s="527" t="s">
        <v>297</v>
      </c>
      <c r="J29" s="527"/>
      <c r="K29" s="527"/>
      <c r="L29" s="527"/>
      <c r="M29" s="527"/>
      <c r="N29" s="101"/>
      <c r="O29" s="527" t="s">
        <v>298</v>
      </c>
      <c r="P29" s="527"/>
      <c r="Q29" s="527"/>
      <c r="R29" s="527"/>
      <c r="S29" s="527"/>
      <c r="T29" s="101"/>
      <c r="U29" s="527" t="s">
        <v>245</v>
      </c>
      <c r="V29" s="527"/>
      <c r="W29" s="527"/>
      <c r="X29" s="527"/>
      <c r="Y29" s="527"/>
      <c r="Z29" s="186"/>
      <c r="AA29" s="527" t="s">
        <v>207</v>
      </c>
      <c r="AB29" s="527"/>
      <c r="AC29" s="527"/>
      <c r="AD29" s="527"/>
      <c r="AE29" s="527"/>
      <c r="AF29" s="113"/>
      <c r="AG29" s="115"/>
      <c r="AH29" s="15"/>
    </row>
    <row r="30" spans="1:41" s="17" customFormat="1" ht="15" thickBot="1">
      <c r="A30" s="14"/>
      <c r="B30" s="101"/>
      <c r="C30" s="524" t="s">
        <v>277</v>
      </c>
      <c r="D30" s="525"/>
      <c r="E30" s="525"/>
      <c r="F30" s="525"/>
      <c r="G30" s="526"/>
      <c r="H30" s="101"/>
      <c r="I30" s="524" t="s">
        <v>281</v>
      </c>
      <c r="J30" s="525"/>
      <c r="K30" s="525"/>
      <c r="L30" s="525"/>
      <c r="M30" s="526"/>
      <c r="N30" s="101"/>
      <c r="O30" s="528" t="s">
        <v>285</v>
      </c>
      <c r="P30" s="529"/>
      <c r="Q30" s="529"/>
      <c r="R30" s="529"/>
      <c r="S30" s="530"/>
      <c r="T30" s="101"/>
      <c r="U30" s="531" t="s">
        <v>291</v>
      </c>
      <c r="V30" s="532"/>
      <c r="W30" s="532"/>
      <c r="X30" s="532"/>
      <c r="Y30" s="533"/>
      <c r="Z30" s="112"/>
      <c r="AA30" s="534" t="s">
        <v>272</v>
      </c>
      <c r="AB30" s="535"/>
      <c r="AC30" s="535"/>
      <c r="AD30" s="535"/>
      <c r="AE30" s="536"/>
      <c r="AF30" s="114"/>
      <c r="AH30" s="15"/>
    </row>
    <row r="31" spans="1:41" s="17" customFormat="1" ht="10.5" customHeight="1" thickBot="1">
      <c r="A31" s="14"/>
      <c r="B31" s="97"/>
      <c r="C31" s="255" t="str">
        <f>CONCATENATE($C$30,".",1)</f>
        <v>A3.1</v>
      </c>
      <c r="D31" s="255" t="str">
        <f>CONCATENATE($C$30,".",2)</f>
        <v>A3.2</v>
      </c>
      <c r="E31" s="255" t="str">
        <f>CONCATENATE($C$30,".",3)</f>
        <v>A3.3</v>
      </c>
      <c r="F31" s="255" t="str">
        <f>CONCATENATE($C$30,".",4)</f>
        <v>A3.4</v>
      </c>
      <c r="G31" s="255" t="str">
        <f>CONCATENATE($C$30,".",5)</f>
        <v>A3.5</v>
      </c>
      <c r="H31" s="97"/>
      <c r="I31" s="255" t="str">
        <f>CONCATENATE($I$30,".",1)</f>
        <v>A7.1</v>
      </c>
      <c r="J31" s="255" t="str">
        <f>CONCATENATE($I$30,".",2)</f>
        <v>A7.2</v>
      </c>
      <c r="K31" s="255" t="str">
        <f>CONCATENATE($I$30,".",3)</f>
        <v>A7.3</v>
      </c>
      <c r="L31" s="255" t="str">
        <f>CONCATENATE($I$30,".",4)</f>
        <v>A7.4</v>
      </c>
      <c r="M31" s="255" t="str">
        <f>CONCATENATE($I$30,".",5)</f>
        <v>A7.5</v>
      </c>
      <c r="N31" s="97"/>
      <c r="O31" s="255" t="str">
        <f>CONCATENATE($O$30,".",1)</f>
        <v>B3.1</v>
      </c>
      <c r="P31" s="255" t="str">
        <f>CONCATENATE($O$30,".",2)</f>
        <v>B3.2</v>
      </c>
      <c r="Q31" s="255" t="str">
        <f>CONCATENATE($O$30,".",3)</f>
        <v>B3.3</v>
      </c>
      <c r="R31" s="255" t="str">
        <f>CONCATENATE($O$30,".",4)</f>
        <v>B3.4</v>
      </c>
      <c r="S31" s="214"/>
      <c r="T31" s="97"/>
      <c r="U31" s="294" t="str">
        <f>CONCATENATE($U$30,".",1)</f>
        <v>C4.1</v>
      </c>
      <c r="V31" s="294" t="str">
        <f>CONCATENATE($U$30,".",2)</f>
        <v>C4.2</v>
      </c>
      <c r="W31" s="255" t="str">
        <f>CONCATENATE($U$30,".",3)</f>
        <v>C4.3</v>
      </c>
      <c r="X31" s="255" t="str">
        <f>CONCATENATE($U$30,".",4)</f>
        <v>C4.4</v>
      </c>
      <c r="Y31" s="255" t="str">
        <f>CONCATENATE($U$30,".",5)</f>
        <v>C4.5</v>
      </c>
      <c r="Z31" s="111"/>
      <c r="AA31" s="263" t="str">
        <f>CONCATENATE($AA$30,".",1)</f>
        <v>F1.1</v>
      </c>
      <c r="AB31" s="255" t="str">
        <f>CONCATENATE($AA$30,".",2)</f>
        <v>F1.2</v>
      </c>
      <c r="AC31" s="255" t="str">
        <f>CONCATENATE($AA$30,".",3)</f>
        <v>F1.3</v>
      </c>
      <c r="AD31" s="263" t="str">
        <f>CONCATENATE($AA$30,".",4)</f>
        <v>F1.4</v>
      </c>
      <c r="AE31" s="255" t="str">
        <f>CONCATENATE($AA$30,".",5)</f>
        <v>F1.5</v>
      </c>
      <c r="AF31" s="113"/>
      <c r="AG31" s="106"/>
      <c r="AH31" s="15"/>
    </row>
    <row r="32" spans="1:41" s="17" customFormat="1" ht="9" customHeight="1" thickBot="1">
      <c r="A32" s="14"/>
      <c r="B32" s="97"/>
      <c r="C32" s="255" t="str">
        <f>CONCATENATE($C$30,".",6)</f>
        <v>A3.6</v>
      </c>
      <c r="D32" s="255" t="str">
        <f>CONCATENATE($C$30,".",7)</f>
        <v>A3.7</v>
      </c>
      <c r="E32" s="255" t="str">
        <f>CONCATENATE($C$30,".",8)</f>
        <v>A3.8</v>
      </c>
      <c r="F32" s="255" t="str">
        <f>CONCATENATE($C$30,".",9)</f>
        <v>A3.9</v>
      </c>
      <c r="G32" s="255" t="str">
        <f>CONCATENATE($C$30,".",10)</f>
        <v>A3.10</v>
      </c>
      <c r="H32" s="97"/>
      <c r="I32" s="255" t="str">
        <f>CONCATENATE($I$30,".",6)</f>
        <v>A7.6</v>
      </c>
      <c r="J32" s="212" t="str">
        <f>CONCATENATE($I$30,".",7)</f>
        <v>A7.7</v>
      </c>
      <c r="K32" s="172"/>
      <c r="L32" s="172"/>
      <c r="M32" s="172"/>
      <c r="N32" s="97"/>
      <c r="O32" s="172"/>
      <c r="P32" s="172"/>
      <c r="Q32" s="172"/>
      <c r="R32" s="172"/>
      <c r="S32" s="172"/>
      <c r="T32" s="97"/>
      <c r="U32" s="255" t="str">
        <f>CONCATENATE($U$30,".",6)</f>
        <v>C4.6</v>
      </c>
      <c r="V32" s="255" t="str">
        <f>CONCATENATE($U$30,".",7)</f>
        <v>C4.7</v>
      </c>
      <c r="W32" s="294" t="str">
        <f>CONCATENATE($U$30,".",8)</f>
        <v>C4.8</v>
      </c>
      <c r="X32" s="263" t="str">
        <f>CONCATENATE($U$30,".",9)</f>
        <v>C4.9</v>
      </c>
      <c r="Y32" s="178"/>
      <c r="Z32" s="111"/>
      <c r="AA32" s="255" t="str">
        <f>CONCATENATE($AA$30,".",6)</f>
        <v>F1.6</v>
      </c>
      <c r="AB32" s="255" t="str">
        <f>CONCATENATE($AA$30,".",7)</f>
        <v>F1.7</v>
      </c>
      <c r="AC32" s="255" t="str">
        <f>CONCATENATE($AA$30,".",8)</f>
        <v>F1.8</v>
      </c>
      <c r="AD32" s="213" t="str">
        <f>CONCATENATE($AA$30,".",9)</f>
        <v>F1.9</v>
      </c>
      <c r="AE32" s="172"/>
      <c r="AF32" s="113"/>
      <c r="AG32" s="106"/>
      <c r="AH32" s="15"/>
    </row>
    <row r="33" spans="1:34" s="17" customFormat="1" ht="9.75" customHeight="1">
      <c r="A33" s="14"/>
      <c r="B33" s="97"/>
      <c r="C33" s="255" t="str">
        <f>CONCATENATE($C$30,".",11)</f>
        <v>A3.11</v>
      </c>
      <c r="D33" s="255" t="str">
        <f>CONCATENATE($C$30,".",12)</f>
        <v>A3.12</v>
      </c>
      <c r="E33" s="255" t="str">
        <f>CONCATENATE($C$30,".",13)</f>
        <v>A3.13</v>
      </c>
      <c r="F33" s="255" t="str">
        <f>CONCATENATE($C$30,".",14)</f>
        <v>A3.14</v>
      </c>
      <c r="G33" s="255" t="str">
        <f>CONCATENATE($C$30,".",15)</f>
        <v>A3.15</v>
      </c>
      <c r="H33" s="97"/>
      <c r="I33" s="178"/>
      <c r="J33" s="178"/>
      <c r="K33" s="178"/>
      <c r="L33" s="178"/>
      <c r="M33" s="178"/>
      <c r="N33" s="97"/>
      <c r="O33" s="172"/>
      <c r="P33" s="172"/>
      <c r="Q33" s="172"/>
      <c r="R33" s="172"/>
      <c r="S33" s="172"/>
      <c r="T33" s="97"/>
      <c r="U33" s="178"/>
      <c r="V33" s="178"/>
      <c r="W33" s="178"/>
      <c r="X33" s="178"/>
      <c r="Y33" s="178"/>
      <c r="Z33" s="111"/>
      <c r="AA33" s="172"/>
      <c r="AB33" s="172"/>
      <c r="AC33" s="172"/>
      <c r="AD33" s="172"/>
      <c r="AE33" s="172"/>
      <c r="AF33" s="113"/>
      <c r="AG33" s="106"/>
      <c r="AH33" s="15"/>
    </row>
    <row r="34" spans="1:34" s="17" customFormat="1" ht="14.25">
      <c r="A34" s="14"/>
      <c r="B34" s="97"/>
      <c r="C34" s="178"/>
      <c r="D34" s="178"/>
      <c r="E34" s="178"/>
      <c r="F34" s="178"/>
      <c r="G34" s="178"/>
      <c r="H34" s="97"/>
      <c r="I34" s="178"/>
      <c r="J34" s="172"/>
      <c r="K34" s="172"/>
      <c r="L34" s="172"/>
      <c r="M34" s="172"/>
      <c r="N34" s="97"/>
      <c r="O34" s="178"/>
      <c r="P34" s="172"/>
      <c r="Q34" s="172"/>
      <c r="R34" s="172"/>
      <c r="S34" s="172"/>
      <c r="T34" s="97"/>
      <c r="U34" s="178"/>
      <c r="V34" s="172"/>
      <c r="W34" s="172"/>
      <c r="X34" s="172"/>
      <c r="Y34" s="172"/>
      <c r="Z34" s="111"/>
      <c r="AA34" s="172"/>
      <c r="AB34" s="172"/>
      <c r="AC34" s="172"/>
      <c r="AD34" s="172"/>
      <c r="AE34" s="172"/>
      <c r="AF34" s="113"/>
      <c r="AG34" s="106"/>
      <c r="AH34" s="15"/>
    </row>
    <row r="35" spans="1:34" s="17" customFormat="1" ht="14.25">
      <c r="A35" s="14"/>
      <c r="B35" s="97"/>
      <c r="C35" s="178"/>
      <c r="D35" s="172"/>
      <c r="E35" s="172"/>
      <c r="F35" s="172"/>
      <c r="G35" s="172"/>
      <c r="H35" s="97"/>
      <c r="I35" s="178"/>
      <c r="J35" s="172"/>
      <c r="K35" s="172"/>
      <c r="L35" s="172"/>
      <c r="M35" s="172"/>
      <c r="N35" s="97"/>
      <c r="O35" s="178"/>
      <c r="P35" s="172"/>
      <c r="Q35" s="172"/>
      <c r="R35" s="172"/>
      <c r="S35" s="172"/>
      <c r="T35" s="97"/>
      <c r="U35" s="178"/>
      <c r="V35" s="172"/>
      <c r="W35" s="172"/>
      <c r="X35" s="172"/>
      <c r="Y35" s="172"/>
      <c r="Z35" s="111"/>
      <c r="AA35" s="172"/>
      <c r="AB35" s="172"/>
      <c r="AC35" s="172"/>
      <c r="AD35" s="172"/>
      <c r="AE35" s="172"/>
      <c r="AF35" s="113"/>
      <c r="AG35" s="106"/>
      <c r="AH35" s="15"/>
    </row>
    <row r="36" spans="1:34" s="17" customFormat="1" ht="14.25">
      <c r="A36" s="14"/>
      <c r="B36" s="97"/>
      <c r="C36" s="178"/>
      <c r="D36" s="172"/>
      <c r="E36" s="172"/>
      <c r="F36" s="172"/>
      <c r="G36" s="172"/>
      <c r="H36" s="97"/>
      <c r="I36" s="178"/>
      <c r="J36" s="172"/>
      <c r="K36" s="172"/>
      <c r="L36" s="172"/>
      <c r="M36" s="172"/>
      <c r="N36" s="97"/>
      <c r="O36" s="178"/>
      <c r="P36" s="172"/>
      <c r="Q36" s="172"/>
      <c r="R36" s="172"/>
      <c r="S36" s="172"/>
      <c r="T36" s="97"/>
      <c r="U36" s="178"/>
      <c r="V36" s="172"/>
      <c r="W36" s="172"/>
      <c r="X36" s="172"/>
      <c r="Y36" s="172"/>
      <c r="Z36" s="111"/>
      <c r="AA36" s="172"/>
      <c r="AB36" s="172"/>
      <c r="AC36" s="172"/>
      <c r="AD36" s="172"/>
      <c r="AE36" s="172"/>
      <c r="AF36" s="113"/>
      <c r="AG36" s="106"/>
      <c r="AH36" s="15"/>
    </row>
    <row r="37" spans="1:34" s="17" customFormat="1" ht="9.75" customHeight="1">
      <c r="A37" s="14"/>
      <c r="B37" s="94"/>
      <c r="C37" s="527" t="s">
        <v>299</v>
      </c>
      <c r="D37" s="527"/>
      <c r="E37" s="527"/>
      <c r="F37" s="527"/>
      <c r="G37" s="527"/>
      <c r="H37" s="94"/>
      <c r="I37" s="527" t="s">
        <v>300</v>
      </c>
      <c r="J37" s="527"/>
      <c r="K37" s="527"/>
      <c r="L37" s="527"/>
      <c r="M37" s="527"/>
      <c r="N37" s="94"/>
      <c r="O37" s="527" t="s">
        <v>301</v>
      </c>
      <c r="P37" s="527"/>
      <c r="Q37" s="527"/>
      <c r="R37" s="527"/>
      <c r="S37" s="527"/>
      <c r="T37" s="101"/>
      <c r="U37" s="527" t="s">
        <v>247</v>
      </c>
      <c r="V37" s="527"/>
      <c r="W37" s="527"/>
      <c r="X37" s="527"/>
      <c r="Y37" s="527"/>
      <c r="Z37" s="111"/>
      <c r="AA37" s="94"/>
      <c r="AB37" s="94"/>
      <c r="AC37" s="94"/>
      <c r="AD37" s="94"/>
      <c r="AE37" s="94"/>
      <c r="AF37" s="113"/>
      <c r="AG37" s="98"/>
      <c r="AH37" s="15"/>
    </row>
    <row r="38" spans="1:34" s="17" customFormat="1" ht="15" thickBot="1">
      <c r="A38" s="14"/>
      <c r="B38" s="94"/>
      <c r="C38" s="524" t="s">
        <v>278</v>
      </c>
      <c r="D38" s="525"/>
      <c r="E38" s="525"/>
      <c r="F38" s="525"/>
      <c r="G38" s="526"/>
      <c r="H38" s="94"/>
      <c r="I38" s="524" t="s">
        <v>282</v>
      </c>
      <c r="J38" s="525"/>
      <c r="K38" s="525"/>
      <c r="L38" s="525"/>
      <c r="M38" s="526"/>
      <c r="N38" s="94"/>
      <c r="O38" s="528" t="s">
        <v>286</v>
      </c>
      <c r="P38" s="529"/>
      <c r="Q38" s="529"/>
      <c r="R38" s="529"/>
      <c r="S38" s="530"/>
      <c r="T38" s="101"/>
      <c r="U38" s="541" t="s">
        <v>288</v>
      </c>
      <c r="V38" s="542"/>
      <c r="W38" s="542"/>
      <c r="X38" s="542"/>
      <c r="Y38" s="543"/>
      <c r="Z38" s="101"/>
      <c r="AA38" s="94"/>
      <c r="AB38" s="94"/>
      <c r="AC38" s="94"/>
      <c r="AD38" s="94"/>
      <c r="AE38" s="94"/>
      <c r="AF38" s="99"/>
      <c r="AG38" s="115"/>
      <c r="AH38" s="15"/>
    </row>
    <row r="39" spans="1:34" s="17" customFormat="1" ht="10.5" customHeight="1" thickBot="1">
      <c r="A39" s="14"/>
      <c r="B39" s="97"/>
      <c r="C39" s="212" t="str">
        <f>CONCATENATE($C$38,".",1)</f>
        <v>A4.1</v>
      </c>
      <c r="D39" s="212" t="str">
        <f>CONCATENATE($C$38,".",2)</f>
        <v>A4.2</v>
      </c>
      <c r="E39" s="213" t="str">
        <f>CONCATENATE($C$38,".",3)</f>
        <v>A4.3</v>
      </c>
      <c r="F39" s="266" t="str">
        <f>CONCATENATE($C$38,".",4)</f>
        <v>A4.4</v>
      </c>
      <c r="G39" s="212" t="str">
        <f>CONCATENATE($C$38,".",5)</f>
        <v>A4.5</v>
      </c>
      <c r="H39" s="97"/>
      <c r="I39" s="255" t="str">
        <f>CONCATENATE($I$38,".",1)</f>
        <v>A8.1</v>
      </c>
      <c r="J39" s="255" t="str">
        <f>CONCATENATE($I$38,".",2)</f>
        <v>A8.2</v>
      </c>
      <c r="K39" s="255" t="str">
        <f>CONCATENATE($I$38,".",3)</f>
        <v>A8.3</v>
      </c>
      <c r="L39" s="212" t="str">
        <f>CONCATENATE($I$38,".",4)</f>
        <v>A8.4</v>
      </c>
      <c r="M39" s="255" t="str">
        <f>CONCATENATE($I$38,".",5)</f>
        <v>A8.5</v>
      </c>
      <c r="N39" s="97"/>
      <c r="O39" s="255" t="str">
        <f>CONCATENATE($O$38,".",1)</f>
        <v>B4.1</v>
      </c>
      <c r="P39" s="255" t="str">
        <f>CONCATENATE($O$38,".",2)</f>
        <v>B4.2</v>
      </c>
      <c r="Q39" s="239"/>
      <c r="R39" s="238"/>
      <c r="S39" s="238"/>
      <c r="T39" s="97"/>
      <c r="U39" s="255" t="str">
        <f>CONCATENATE($U$38,".",1)</f>
        <v>D1.1</v>
      </c>
      <c r="V39" s="294" t="str">
        <f>CONCATENATE($U$38,".",2)</f>
        <v>D1.2</v>
      </c>
      <c r="W39" s="255" t="str">
        <f>CONCATENATE($U$38,".",3)</f>
        <v>D1.3</v>
      </c>
      <c r="X39" s="294" t="str">
        <f>CONCATENATE($U$38,".",4)</f>
        <v>D1.4</v>
      </c>
      <c r="Y39" s="255" t="str">
        <f>CONCATENATE($U$38,".",5)</f>
        <v>D1.5</v>
      </c>
      <c r="Z39" s="97"/>
      <c r="AA39" s="94"/>
      <c r="AB39" s="94"/>
      <c r="AC39" s="94"/>
      <c r="AD39" s="94"/>
      <c r="AE39" s="94"/>
      <c r="AF39" s="95"/>
      <c r="AG39" s="106"/>
      <c r="AH39" s="15"/>
    </row>
    <row r="40" spans="1:34" s="17" customFormat="1" ht="10.5" customHeight="1" thickBot="1">
      <c r="A40" s="14"/>
      <c r="B40" s="94"/>
      <c r="C40" s="3"/>
      <c r="D40" s="3"/>
      <c r="E40" s="3"/>
      <c r="F40" s="3"/>
      <c r="G40" s="3"/>
      <c r="H40" s="94"/>
      <c r="I40" s="255" t="str">
        <f>CONCATENATE($I$38,".",6)</f>
        <v>A8.6</v>
      </c>
      <c r="J40" s="172"/>
      <c r="K40" s="172"/>
      <c r="L40" s="172"/>
      <c r="M40" s="172"/>
      <c r="N40" s="94"/>
      <c r="O40" s="178"/>
      <c r="P40" s="178"/>
      <c r="Q40" s="178"/>
      <c r="R40" s="178"/>
      <c r="S40" s="178"/>
      <c r="T40" s="97"/>
      <c r="U40" s="255" t="str">
        <f>CONCATENATE($U$38,".",6)</f>
        <v>D1.6</v>
      </c>
      <c r="V40" s="294" t="str">
        <f>CONCATENATE($U$38,".",7)</f>
        <v>D1.7</v>
      </c>
      <c r="W40" s="294" t="str">
        <f>CONCATENATE($U$38,".",8)</f>
        <v>D1.8</v>
      </c>
      <c r="X40" s="255" t="str">
        <f>CONCATENATE($U$38,".",9)</f>
        <v>D1.9</v>
      </c>
      <c r="Y40" s="255" t="str">
        <f>CONCATENATE($U$38,".",10)</f>
        <v>D1.10</v>
      </c>
      <c r="Z40" s="97"/>
      <c r="AA40" s="94"/>
      <c r="AB40" s="94"/>
      <c r="AC40" s="94"/>
      <c r="AD40" s="94"/>
      <c r="AE40" s="94"/>
      <c r="AF40" s="95"/>
      <c r="AG40" s="106"/>
      <c r="AH40" s="15"/>
    </row>
    <row r="41" spans="1:34" s="17" customFormat="1" ht="9" customHeight="1">
      <c r="A41" s="14"/>
      <c r="B41" s="94"/>
      <c r="C41" s="3"/>
      <c r="D41" s="3"/>
      <c r="E41" s="3"/>
      <c r="F41" s="3"/>
      <c r="G41" s="3"/>
      <c r="H41" s="94"/>
      <c r="I41" s="178"/>
      <c r="J41" s="178"/>
      <c r="K41" s="178"/>
      <c r="L41" s="178"/>
      <c r="M41" s="178"/>
      <c r="N41" s="94"/>
      <c r="O41" s="178"/>
      <c r="P41" s="178"/>
      <c r="Q41" s="178"/>
      <c r="R41" s="178"/>
      <c r="S41" s="178"/>
      <c r="T41" s="97"/>
      <c r="U41" s="255" t="str">
        <f>CONCATENATE($U$38,".",11)</f>
        <v>D1.11</v>
      </c>
      <c r="V41" s="294" t="str">
        <f>CONCATENATE($U$38,".",12)</f>
        <v>D1.12</v>
      </c>
      <c r="W41" s="255" t="str">
        <f>CONCATENATE($U$38,".",13)</f>
        <v>D1.13</v>
      </c>
      <c r="X41" s="255" t="str">
        <f>CONCATENATE($U$38,".",14)</f>
        <v>D1.14</v>
      </c>
      <c r="Y41" s="172"/>
      <c r="Z41" s="97"/>
      <c r="AA41" s="94"/>
      <c r="AB41" s="94"/>
      <c r="AC41" s="94"/>
      <c r="AD41" s="94"/>
      <c r="AE41" s="94"/>
      <c r="AF41" s="95"/>
      <c r="AG41" s="106"/>
      <c r="AH41" s="15"/>
    </row>
    <row r="42" spans="1:34" s="17" customFormat="1" ht="14.25">
      <c r="A42" s="14"/>
      <c r="B42" s="94"/>
      <c r="C42" s="3"/>
      <c r="D42" s="3"/>
      <c r="E42" s="3"/>
      <c r="F42" s="3"/>
      <c r="G42" s="3"/>
      <c r="H42" s="94"/>
      <c r="I42" s="178"/>
      <c r="J42" s="172"/>
      <c r="K42" s="172"/>
      <c r="L42" s="172"/>
      <c r="M42" s="172"/>
      <c r="N42" s="94"/>
      <c r="O42" s="178"/>
      <c r="P42" s="172"/>
      <c r="Q42" s="172"/>
      <c r="R42" s="172"/>
      <c r="S42" s="172"/>
      <c r="T42" s="97"/>
      <c r="U42" s="178"/>
      <c r="V42" s="172"/>
      <c r="W42" s="172"/>
      <c r="X42" s="172"/>
      <c r="Y42" s="172"/>
      <c r="Z42" s="97"/>
      <c r="AA42" s="94"/>
      <c r="AB42" s="94"/>
      <c r="AC42" s="94"/>
      <c r="AD42" s="94"/>
      <c r="AE42" s="94"/>
      <c r="AF42" s="95"/>
      <c r="AG42" s="106"/>
      <c r="AH42" s="15"/>
    </row>
    <row r="43" spans="1:34" s="17" customFormat="1" ht="14.25">
      <c r="A43" s="14"/>
      <c r="B43" s="94"/>
      <c r="C43" s="3"/>
      <c r="D43" s="3"/>
      <c r="E43" s="3"/>
      <c r="F43" s="3"/>
      <c r="G43" s="3"/>
      <c r="H43" s="94"/>
      <c r="I43" s="178"/>
      <c r="J43" s="172"/>
      <c r="K43" s="172"/>
      <c r="L43" s="172"/>
      <c r="M43" s="172"/>
      <c r="N43" s="94"/>
      <c r="O43" s="178"/>
      <c r="P43" s="172"/>
      <c r="Q43" s="172"/>
      <c r="R43" s="172"/>
      <c r="S43" s="172"/>
      <c r="T43" s="97"/>
      <c r="U43" s="178"/>
      <c r="V43" s="172"/>
      <c r="W43" s="172"/>
      <c r="X43" s="172"/>
      <c r="Y43" s="172"/>
      <c r="Z43" s="97"/>
      <c r="AA43" s="94"/>
      <c r="AB43" s="94"/>
      <c r="AC43" s="94"/>
      <c r="AD43" s="94"/>
      <c r="AE43" s="94"/>
      <c r="AF43" s="95"/>
      <c r="AG43" s="106"/>
      <c r="AH43" s="15"/>
    </row>
    <row r="44" spans="1:34" ht="9.75" customHeight="1">
      <c r="A44" s="3"/>
      <c r="B44" s="3"/>
      <c r="C44" s="3"/>
      <c r="D44" s="3"/>
      <c r="E44" s="3"/>
      <c r="F44" s="3"/>
      <c r="G44" s="3"/>
      <c r="H44" s="3"/>
      <c r="I44" s="3"/>
      <c r="J44" s="3"/>
      <c r="K44" s="3"/>
      <c r="L44" s="3"/>
      <c r="M44" s="3"/>
      <c r="N44" s="4"/>
      <c r="O44" s="540" t="s">
        <v>302</v>
      </c>
      <c r="P44" s="540"/>
      <c r="Q44" s="540"/>
      <c r="R44" s="540"/>
      <c r="S44" s="540"/>
      <c r="T44" s="4"/>
      <c r="U44" s="3"/>
      <c r="V44" s="3"/>
      <c r="W44" s="3"/>
      <c r="X44" s="3"/>
      <c r="Y44" s="3"/>
      <c r="Z44" s="1"/>
      <c r="AA44" s="1"/>
      <c r="AB44" s="18"/>
      <c r="AC44" s="18"/>
      <c r="AD44" s="18"/>
      <c r="AE44" s="18"/>
      <c r="AF44" s="1"/>
      <c r="AG44"/>
      <c r="AH44"/>
    </row>
    <row r="45" spans="1:34" ht="15.75" customHeight="1" thickBot="1">
      <c r="A45" s="3"/>
      <c r="B45" s="3"/>
      <c r="C45" s="3"/>
      <c r="D45" s="3"/>
      <c r="E45" s="3"/>
      <c r="F45" s="3"/>
      <c r="G45" s="3"/>
      <c r="H45" s="3"/>
      <c r="I45" s="3"/>
      <c r="J45" s="3"/>
      <c r="K45" s="3"/>
      <c r="L45" s="3"/>
      <c r="M45" s="3"/>
      <c r="N45" s="3"/>
      <c r="O45" s="531" t="s">
        <v>287</v>
      </c>
      <c r="P45" s="532"/>
      <c r="Q45" s="532"/>
      <c r="R45" s="532"/>
      <c r="S45" s="533"/>
      <c r="T45" s="3"/>
      <c r="U45" s="522"/>
      <c r="V45" s="523"/>
      <c r="W45" s="523"/>
      <c r="X45" s="523"/>
      <c r="Y45" s="523"/>
      <c r="Z45" s="1"/>
      <c r="AA45" s="1"/>
      <c r="AB45" s="18"/>
      <c r="AC45" s="18"/>
      <c r="AD45" s="18"/>
      <c r="AE45" s="18"/>
      <c r="AF45" s="1"/>
      <c r="AG45"/>
      <c r="AH45"/>
    </row>
    <row r="46" spans="1:34" ht="9.75" customHeight="1" thickBot="1">
      <c r="A46" s="3"/>
      <c r="B46" s="3"/>
      <c r="C46" s="11"/>
      <c r="D46" s="9"/>
      <c r="E46" s="10"/>
      <c r="F46" s="10"/>
      <c r="G46" s="11"/>
      <c r="H46" s="3"/>
      <c r="I46" s="3"/>
      <c r="J46" s="3"/>
      <c r="K46" s="3"/>
      <c r="L46" s="3"/>
      <c r="M46" s="3"/>
      <c r="N46" s="3"/>
      <c r="O46" s="255" t="str">
        <f>CONCATENATE($O$45,".",1)</f>
        <v>C1.1</v>
      </c>
      <c r="P46" s="255" t="str">
        <f>CONCATENATE($O$45,".",2)</f>
        <v>C1.2</v>
      </c>
      <c r="Q46" s="263" t="str">
        <f>CONCATENATE($O$45,".",3)</f>
        <v>C1.3</v>
      </c>
      <c r="R46" s="255" t="str">
        <f>CONCATENATE($O$45,".",4)</f>
        <v>C1.4</v>
      </c>
      <c r="S46" s="255" t="str">
        <f>CONCATENATE($O$45,".",5)</f>
        <v>C1.5</v>
      </c>
      <c r="T46" s="3"/>
      <c r="U46" s="503"/>
      <c r="V46" s="503"/>
      <c r="W46" s="503"/>
      <c r="X46" s="503"/>
      <c r="Y46" s="503"/>
      <c r="Z46" s="1"/>
      <c r="AA46" s="1"/>
      <c r="AB46" s="18"/>
      <c r="AC46" s="18"/>
      <c r="AD46" s="18"/>
      <c r="AE46" s="18"/>
      <c r="AF46" s="1"/>
      <c r="AG46"/>
      <c r="AH46"/>
    </row>
    <row r="47" spans="1:34" ht="11.25" customHeight="1" thickBot="1">
      <c r="A47" s="3"/>
      <c r="B47" s="3"/>
      <c r="C47" s="494"/>
      <c r="D47" s="494"/>
      <c r="E47" s="494"/>
      <c r="F47" s="494"/>
      <c r="G47" s="494"/>
      <c r="H47" s="3"/>
      <c r="I47" s="3"/>
      <c r="J47" s="3"/>
      <c r="K47" s="3"/>
      <c r="L47" s="3"/>
      <c r="M47" s="3"/>
      <c r="N47" s="3"/>
      <c r="O47" s="284" t="str">
        <f>CONCATENATE($O$45,".",6)</f>
        <v>C1.6</v>
      </c>
      <c r="P47" s="255" t="str">
        <f>CONCATENATE($O$45,".",7)</f>
        <v>C1.7</v>
      </c>
      <c r="Q47" s="255" t="str">
        <f>CONCATENATE($O$45,".",8)</f>
        <v>C1.8</v>
      </c>
      <c r="R47" s="255" t="str">
        <f>CONCATENATE($O$45,".",9)</f>
        <v>C1.9</v>
      </c>
      <c r="S47" s="255" t="str">
        <f>CONCATENATE($O$45,".",10)</f>
        <v>C1.10</v>
      </c>
      <c r="T47" s="3"/>
      <c r="U47" s="503"/>
      <c r="V47" s="503"/>
      <c r="W47" s="503"/>
      <c r="X47" s="503"/>
      <c r="Y47" s="503"/>
      <c r="Z47" s="1"/>
      <c r="AA47" s="1"/>
      <c r="AB47" s="18"/>
      <c r="AC47" s="18"/>
      <c r="AD47" s="18"/>
      <c r="AE47" s="18"/>
      <c r="AF47" s="3"/>
      <c r="AG47"/>
      <c r="AH47"/>
    </row>
    <row r="48" spans="1:34" ht="9" customHeight="1" thickBot="1">
      <c r="A48" s="3"/>
      <c r="B48" s="3"/>
      <c r="C48" s="1"/>
      <c r="D48" s="1"/>
      <c r="E48" s="1"/>
      <c r="F48" s="1"/>
      <c r="G48" s="1"/>
      <c r="H48" s="3"/>
      <c r="I48" s="3"/>
      <c r="J48" s="3"/>
      <c r="K48" s="3"/>
      <c r="L48" s="3"/>
      <c r="M48" s="3"/>
      <c r="N48" s="3"/>
      <c r="O48" s="255" t="str">
        <f>CONCATENATE($O$45,".",11)</f>
        <v>C1.11</v>
      </c>
      <c r="P48" s="255" t="str">
        <f>CONCATENATE($O$45,".",12)</f>
        <v>C1.12</v>
      </c>
      <c r="Q48" s="255" t="str">
        <f>CONCATENATE($O$45,".",13)</f>
        <v>C1.13</v>
      </c>
      <c r="R48" s="255" t="str">
        <f>CONCATENATE($O$45,".",14)</f>
        <v>C1.14</v>
      </c>
      <c r="S48" s="255" t="str">
        <f>CONCATENATE($O$45,".",15)</f>
        <v>C1.15</v>
      </c>
      <c r="T48" s="3"/>
      <c r="U48" s="502"/>
      <c r="V48" s="502"/>
      <c r="W48" s="502"/>
      <c r="X48" s="502"/>
      <c r="Y48" s="502"/>
      <c r="Z48" s="1"/>
      <c r="AA48" s="1"/>
      <c r="AB48" s="18"/>
      <c r="AC48" s="18"/>
      <c r="AD48" s="18"/>
      <c r="AE48" s="18"/>
      <c r="AF48" s="3"/>
      <c r="AG48"/>
      <c r="AH48"/>
    </row>
    <row r="49" spans="1:32" ht="9.75" customHeight="1" thickBot="1">
      <c r="A49" s="3"/>
      <c r="B49" s="3"/>
      <c r="C49" s="1"/>
      <c r="D49" s="1"/>
      <c r="E49" s="1"/>
      <c r="F49" s="1"/>
      <c r="G49" s="1"/>
      <c r="H49" s="3"/>
      <c r="I49" s="3"/>
      <c r="J49" s="3"/>
      <c r="K49" s="3"/>
      <c r="L49" s="3"/>
      <c r="M49" s="3"/>
      <c r="N49" s="3"/>
      <c r="O49" s="255" t="str">
        <f>CONCATENATE($O$45,".",16)</f>
        <v>C1.16</v>
      </c>
      <c r="P49" s="255" t="str">
        <f>CONCATENATE($O$45,".",17)</f>
        <v>C1.17</v>
      </c>
      <c r="Q49" s="255" t="str">
        <f>CONCATENATE($O$45,".",18)</f>
        <v>C1.18</v>
      </c>
      <c r="R49" s="255" t="str">
        <f>CONCATENATE($O$45,".",19)</f>
        <v>C1.19</v>
      </c>
      <c r="S49" s="255" t="str">
        <f>CONCATENATE($O$45,".",20)</f>
        <v>C1.20</v>
      </c>
      <c r="T49" s="3"/>
      <c r="U49" s="500"/>
      <c r="V49" s="500"/>
      <c r="W49" s="500"/>
      <c r="X49" s="500"/>
      <c r="Y49" s="500"/>
      <c r="Z49" s="1"/>
      <c r="AA49" s="3"/>
      <c r="AB49" s="3"/>
      <c r="AC49" s="3"/>
      <c r="AD49" s="4"/>
      <c r="AE49" s="1"/>
      <c r="AF49" s="1"/>
    </row>
    <row r="50" spans="1:32" ht="9.75" customHeight="1" thickBot="1">
      <c r="A50" s="3"/>
      <c r="B50" s="3"/>
      <c r="C50" s="3"/>
      <c r="D50" s="3"/>
      <c r="E50" s="3"/>
      <c r="F50" s="3"/>
      <c r="G50" s="3"/>
      <c r="H50" s="5"/>
      <c r="I50" s="3"/>
      <c r="J50" s="3"/>
      <c r="K50" s="3"/>
      <c r="L50" s="3"/>
      <c r="M50" s="3"/>
      <c r="N50" s="3"/>
      <c r="O50" s="255" t="str">
        <f>CONCATENATE($O$45,".",21)</f>
        <v>C1.21</v>
      </c>
      <c r="P50" s="255" t="str">
        <f>CONCATENATE($O$45,".",22)</f>
        <v>C1.22</v>
      </c>
      <c r="Q50" s="255" t="str">
        <f>CONCATENATE($O$45,".",23)</f>
        <v>C1.23</v>
      </c>
      <c r="R50" s="255" t="str">
        <f>CONCATENATE($O$45,".",24)</f>
        <v>C1.24</v>
      </c>
      <c r="S50" s="255" t="str">
        <f>CONCATENATE($O$45,".",25)</f>
        <v>C1.25</v>
      </c>
      <c r="T50" s="1"/>
      <c r="U50" s="500"/>
      <c r="V50" s="500"/>
      <c r="W50" s="500"/>
      <c r="X50" s="500"/>
      <c r="Y50" s="500"/>
      <c r="Z50" s="3"/>
      <c r="AA50" s="3"/>
      <c r="AB50" s="3"/>
      <c r="AC50" s="3"/>
      <c r="AD50" s="5"/>
      <c r="AE50" s="1"/>
      <c r="AF50" s="1"/>
    </row>
    <row r="51" spans="1:32" ht="9.75" customHeight="1" thickBot="1">
      <c r="A51" s="3"/>
      <c r="B51" s="3"/>
      <c r="H51" s="4"/>
      <c r="I51" s="3"/>
      <c r="J51" s="3"/>
      <c r="K51" s="3"/>
      <c r="L51" s="3"/>
      <c r="M51" s="3"/>
      <c r="N51" s="3"/>
      <c r="O51" s="255" t="str">
        <f>CONCATENATE($O$45,".",26)</f>
        <v>C1.26</v>
      </c>
      <c r="P51" s="255" t="str">
        <f>CONCATENATE($O$45,".",27)</f>
        <v>C1.27</v>
      </c>
      <c r="Q51" s="255" t="str">
        <f>CONCATENATE($O$45,".",28)</f>
        <v>C1.28</v>
      </c>
      <c r="R51" s="255" t="str">
        <f>CONCATENATE($O$45,".",29)</f>
        <v>C1.29</v>
      </c>
      <c r="S51" s="261" t="str">
        <f>CONCATENATE($O$45,".",30)</f>
        <v>C1.30</v>
      </c>
      <c r="T51" s="1"/>
      <c r="U51" s="6"/>
      <c r="V51" s="4"/>
      <c r="W51" s="4"/>
      <c r="X51" s="4"/>
      <c r="Y51" s="4"/>
      <c r="Z51" s="4"/>
      <c r="AA51" s="4"/>
      <c r="AB51" s="4"/>
      <c r="AC51" s="4"/>
      <c r="AD51" s="4"/>
      <c r="AE51" s="1"/>
      <c r="AF51" s="1"/>
    </row>
    <row r="52" spans="1:32" ht="9.75" customHeight="1">
      <c r="A52" s="3"/>
      <c r="B52" s="3"/>
      <c r="H52" s="4"/>
      <c r="I52" s="3"/>
      <c r="J52" s="3"/>
      <c r="K52" s="3"/>
      <c r="L52" s="3"/>
      <c r="M52" s="3"/>
      <c r="N52" s="3"/>
      <c r="O52" s="255" t="str">
        <f>CONCATENATE($O$45,".",31)</f>
        <v>C1.31</v>
      </c>
      <c r="P52" s="255" t="str">
        <f>CONCATENATE($O$45,".",32)</f>
        <v>C1.32</v>
      </c>
      <c r="Q52" s="3"/>
      <c r="R52" s="3"/>
      <c r="S52" s="3"/>
      <c r="T52" s="1"/>
      <c r="U52" s="6"/>
      <c r="V52" s="4"/>
      <c r="W52" s="4"/>
      <c r="X52" s="4"/>
      <c r="Y52" s="4"/>
      <c r="Z52" s="4"/>
      <c r="AA52" s="4"/>
      <c r="AB52" s="4"/>
      <c r="AC52" s="4"/>
      <c r="AD52" s="4"/>
      <c r="AE52" s="1"/>
      <c r="AF52" s="1"/>
    </row>
    <row r="53" spans="1:32" ht="9.75" customHeight="1">
      <c r="A53" s="3"/>
      <c r="B53" s="3"/>
      <c r="H53" s="4"/>
      <c r="I53" s="3"/>
      <c r="J53" s="3"/>
      <c r="K53" s="3"/>
      <c r="L53" s="3"/>
      <c r="M53" s="3"/>
      <c r="N53" s="3"/>
      <c r="O53" s="494"/>
      <c r="P53" s="494"/>
      <c r="Q53" s="494"/>
      <c r="R53" s="494"/>
      <c r="S53" s="494"/>
      <c r="T53" s="1"/>
      <c r="U53" s="6"/>
      <c r="V53" s="4"/>
      <c r="W53" s="4"/>
      <c r="X53" s="4"/>
      <c r="Y53" s="4"/>
      <c r="Z53" s="4"/>
      <c r="AA53" s="4"/>
      <c r="AB53" s="4"/>
      <c r="AC53" s="4"/>
      <c r="AD53" s="4"/>
      <c r="AE53" s="1"/>
      <c r="AF53" s="1"/>
    </row>
    <row r="54" spans="1:32" ht="9.75" customHeight="1">
      <c r="A54" s="3"/>
      <c r="B54" s="3"/>
      <c r="H54" s="4"/>
      <c r="I54" s="4"/>
      <c r="J54" s="4"/>
      <c r="K54" s="4"/>
      <c r="L54" s="4"/>
      <c r="M54" s="3"/>
      <c r="N54" s="3"/>
      <c r="O54" s="3"/>
      <c r="P54" s="3"/>
      <c r="Q54" s="3"/>
      <c r="R54" s="3"/>
      <c r="S54" s="3"/>
      <c r="T54" s="3"/>
      <c r="U54" s="3"/>
      <c r="V54" s="3"/>
      <c r="W54" s="3"/>
      <c r="X54" s="3"/>
      <c r="Y54" s="3"/>
      <c r="Z54" s="4"/>
      <c r="AA54" s="4"/>
      <c r="AB54" s="4"/>
      <c r="AC54" s="4"/>
      <c r="AD54" s="4"/>
      <c r="AE54" s="1"/>
      <c r="AF54" s="1"/>
    </row>
    <row r="55" spans="1:32">
      <c r="AB55" s="12"/>
      <c r="AC55" s="12"/>
      <c r="AD55" s="12"/>
      <c r="AE55" s="1"/>
      <c r="AF55" s="1"/>
    </row>
  </sheetData>
  <mergeCells count="74">
    <mergeCell ref="AK14:AM14"/>
    <mergeCell ref="AK15:AM15"/>
    <mergeCell ref="AK16:AM16"/>
    <mergeCell ref="AK17:AM17"/>
    <mergeCell ref="AK7:AM7"/>
    <mergeCell ref="AK8:AM8"/>
    <mergeCell ref="AK9:AM9"/>
    <mergeCell ref="AK10:AM10"/>
    <mergeCell ref="AK13:AM13"/>
    <mergeCell ref="AK11:AM11"/>
    <mergeCell ref="AK12:AM12"/>
    <mergeCell ref="H10:L10"/>
    <mergeCell ref="T10:X10"/>
    <mergeCell ref="Z10:AD10"/>
    <mergeCell ref="B3:AF3"/>
    <mergeCell ref="B4:AF4"/>
    <mergeCell ref="B8:E8"/>
    <mergeCell ref="H8:K8"/>
    <mergeCell ref="W8:X8"/>
    <mergeCell ref="AC8:AD8"/>
    <mergeCell ref="N8:P8"/>
    <mergeCell ref="Q8:R8"/>
    <mergeCell ref="B9:F9"/>
    <mergeCell ref="H9:L9"/>
    <mergeCell ref="N9:R9"/>
    <mergeCell ref="T9:X9"/>
    <mergeCell ref="Z9:AD9"/>
    <mergeCell ref="C13:G13"/>
    <mergeCell ref="I13:M13"/>
    <mergeCell ref="O13:S13"/>
    <mergeCell ref="U13:Y13"/>
    <mergeCell ref="AA13:AE13"/>
    <mergeCell ref="U50:Y50"/>
    <mergeCell ref="C47:G47"/>
    <mergeCell ref="O53:S53"/>
    <mergeCell ref="AA12:AE12"/>
    <mergeCell ref="C20:G20"/>
    <mergeCell ref="I20:M20"/>
    <mergeCell ref="O20:S20"/>
    <mergeCell ref="U20:Y20"/>
    <mergeCell ref="O45:S45"/>
    <mergeCell ref="U45:Y45"/>
    <mergeCell ref="C12:G12"/>
    <mergeCell ref="I12:M12"/>
    <mergeCell ref="O12:S12"/>
    <mergeCell ref="U12:Y12"/>
    <mergeCell ref="U49:Y49"/>
    <mergeCell ref="U46:Y47"/>
    <mergeCell ref="U48:Y48"/>
    <mergeCell ref="C38:G38"/>
    <mergeCell ref="I38:M38"/>
    <mergeCell ref="C37:G37"/>
    <mergeCell ref="O44:S44"/>
    <mergeCell ref="O38:S38"/>
    <mergeCell ref="U38:Y38"/>
    <mergeCell ref="I37:M37"/>
    <mergeCell ref="O37:S37"/>
    <mergeCell ref="U37:Y37"/>
    <mergeCell ref="C30:G30"/>
    <mergeCell ref="I30:M30"/>
    <mergeCell ref="AA20:AE20"/>
    <mergeCell ref="C29:G29"/>
    <mergeCell ref="I29:M29"/>
    <mergeCell ref="O29:S29"/>
    <mergeCell ref="U29:Y29"/>
    <mergeCell ref="AA29:AE29"/>
    <mergeCell ref="O30:S30"/>
    <mergeCell ref="U30:Y30"/>
    <mergeCell ref="AA30:AE30"/>
    <mergeCell ref="C21:G21"/>
    <mergeCell ref="I21:M21"/>
    <mergeCell ref="O21:S21"/>
    <mergeCell ref="U21:Y21"/>
    <mergeCell ref="AA21:AE21"/>
  </mergeCells>
  <pageMargins left="0.74803149606299213" right="0.74803149606299213" top="0.98425196850393704" bottom="0.98425196850393704" header="0.51181102362204722" footer="0.51181102362204722"/>
  <pageSetup paperSize="9" scale="74" orientation="landscape"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54"/>
  <sheetViews>
    <sheetView topLeftCell="A15" zoomScale="70" zoomScaleNormal="70" workbookViewId="0">
      <selection activeCell="N19" sqref="N19:N20"/>
    </sheetView>
  </sheetViews>
  <sheetFormatPr defaultColWidth="10.85546875" defaultRowHeight="12.75"/>
  <cols>
    <col min="1" max="1" width="10.85546875" style="19"/>
    <col min="2" max="2" width="7.42578125" style="19" bestFit="1" customWidth="1"/>
    <col min="3" max="3" width="20.28515625" style="19" bestFit="1" customWidth="1"/>
    <col min="4" max="7" width="10.85546875" style="19"/>
    <col min="8" max="8" width="14.7109375" style="19" bestFit="1" customWidth="1"/>
    <col min="9" max="9" width="56.140625" style="19" customWidth="1"/>
    <col min="10" max="10" width="13.28515625" style="19" customWidth="1"/>
    <col min="11" max="11" width="35.85546875" style="19" customWidth="1"/>
    <col min="12" max="16384" width="10.85546875" style="19"/>
  </cols>
  <sheetData>
    <row r="1" spans="2:11" ht="13.5" thickBot="1"/>
    <row r="2" spans="2:11">
      <c r="B2" s="52"/>
      <c r="C2" s="560" t="s">
        <v>183</v>
      </c>
      <c r="D2" s="561"/>
      <c r="E2" s="561"/>
      <c r="F2" s="561"/>
      <c r="G2" s="561"/>
      <c r="H2" s="561"/>
      <c r="I2" s="562"/>
    </row>
    <row r="3" spans="2:11" ht="13.5" thickBot="1">
      <c r="B3" s="120"/>
      <c r="C3" s="563" t="s">
        <v>184</v>
      </c>
      <c r="D3" s="564"/>
      <c r="E3" s="564"/>
      <c r="F3" s="564"/>
      <c r="G3" s="564"/>
      <c r="H3" s="564"/>
      <c r="I3" s="565"/>
    </row>
    <row r="4" spans="2:11" ht="13.5" thickBot="1">
      <c r="B4" s="22"/>
      <c r="C4" s="23"/>
      <c r="D4" s="23"/>
      <c r="E4" s="23"/>
      <c r="F4" s="23"/>
      <c r="G4" s="151"/>
      <c r="H4" s="151"/>
      <c r="I4" s="24"/>
    </row>
    <row r="5" spans="2:11" ht="13.5" thickBot="1">
      <c r="B5" s="141" t="s">
        <v>113</v>
      </c>
      <c r="C5" s="142" t="s">
        <v>147</v>
      </c>
      <c r="D5" s="142" t="s">
        <v>151</v>
      </c>
      <c r="E5" s="142" t="s">
        <v>152</v>
      </c>
      <c r="F5" s="142" t="s">
        <v>115</v>
      </c>
      <c r="G5" s="143" t="s">
        <v>41</v>
      </c>
      <c r="H5" s="143" t="s">
        <v>313</v>
      </c>
      <c r="I5" s="140" t="s">
        <v>153</v>
      </c>
      <c r="J5" s="257" t="s">
        <v>518</v>
      </c>
      <c r="K5" s="340" t="s">
        <v>423</v>
      </c>
    </row>
    <row r="6" spans="2:11">
      <c r="B6" s="181" t="s">
        <v>275</v>
      </c>
      <c r="C6" s="20" t="s">
        <v>72</v>
      </c>
      <c r="D6" s="67">
        <v>1</v>
      </c>
      <c r="E6" s="67"/>
      <c r="F6" s="312">
        <v>1</v>
      </c>
      <c r="G6" s="144"/>
      <c r="H6" s="127" t="s">
        <v>319</v>
      </c>
      <c r="I6" s="149" t="s">
        <v>35</v>
      </c>
      <c r="J6" s="435">
        <v>1.17</v>
      </c>
      <c r="K6" s="388"/>
    </row>
    <row r="7" spans="2:11">
      <c r="B7" s="181" t="s">
        <v>275</v>
      </c>
      <c r="C7" s="20" t="s">
        <v>72</v>
      </c>
      <c r="D7" s="20">
        <v>2</v>
      </c>
      <c r="E7" s="20"/>
      <c r="F7" s="313">
        <v>1</v>
      </c>
      <c r="G7" s="145"/>
      <c r="H7" s="128" t="s">
        <v>318</v>
      </c>
      <c r="I7" s="137" t="s">
        <v>343</v>
      </c>
      <c r="J7" s="435">
        <v>1.26</v>
      </c>
      <c r="K7" s="388"/>
    </row>
    <row r="8" spans="2:11">
      <c r="B8" s="181" t="s">
        <v>275</v>
      </c>
      <c r="C8" s="20" t="s">
        <v>72</v>
      </c>
      <c r="D8" s="20">
        <v>3</v>
      </c>
      <c r="E8" s="20"/>
      <c r="F8" s="313">
        <v>0.99</v>
      </c>
      <c r="G8" s="145"/>
      <c r="H8" s="128" t="s">
        <v>318</v>
      </c>
      <c r="I8" s="137" t="s">
        <v>36</v>
      </c>
      <c r="J8" s="435">
        <v>1</v>
      </c>
      <c r="K8" s="388"/>
    </row>
    <row r="9" spans="2:11">
      <c r="B9" s="181" t="s">
        <v>275</v>
      </c>
      <c r="C9" s="20" t="s">
        <v>72</v>
      </c>
      <c r="D9" s="20">
        <v>4</v>
      </c>
      <c r="E9" s="20"/>
      <c r="F9" s="313">
        <v>0.99</v>
      </c>
      <c r="G9" s="145"/>
      <c r="H9" s="128" t="s">
        <v>318</v>
      </c>
      <c r="I9" s="137" t="s">
        <v>37</v>
      </c>
      <c r="J9" s="436"/>
      <c r="K9" s="389" t="s">
        <v>491</v>
      </c>
    </row>
    <row r="10" spans="2:11">
      <c r="B10" s="181" t="s">
        <v>275</v>
      </c>
      <c r="C10" s="20" t="s">
        <v>72</v>
      </c>
      <c r="D10" s="20">
        <v>5</v>
      </c>
      <c r="E10" s="20"/>
      <c r="F10" s="313">
        <v>0.99</v>
      </c>
      <c r="G10" s="145"/>
      <c r="H10" s="128" t="s">
        <v>318</v>
      </c>
      <c r="I10" s="137" t="s">
        <v>38</v>
      </c>
      <c r="J10" s="435">
        <v>1</v>
      </c>
      <c r="K10" s="390"/>
    </row>
    <row r="11" spans="2:11">
      <c r="B11" s="181" t="s">
        <v>275</v>
      </c>
      <c r="C11" s="20" t="s">
        <v>72</v>
      </c>
      <c r="D11" s="20">
        <v>6</v>
      </c>
      <c r="E11" s="20"/>
      <c r="F11" s="313">
        <v>0.99</v>
      </c>
      <c r="G11" s="145"/>
      <c r="H11" s="128" t="s">
        <v>318</v>
      </c>
      <c r="I11" s="137" t="s">
        <v>39</v>
      </c>
      <c r="J11" s="435">
        <v>1</v>
      </c>
      <c r="K11" s="390"/>
    </row>
    <row r="12" spans="2:11">
      <c r="B12" s="181" t="s">
        <v>275</v>
      </c>
      <c r="C12" s="20" t="s">
        <v>72</v>
      </c>
      <c r="D12" s="20">
        <v>7</v>
      </c>
      <c r="E12" s="20"/>
      <c r="F12" s="313">
        <v>0.99</v>
      </c>
      <c r="G12" s="145"/>
      <c r="H12" s="128" t="s">
        <v>318</v>
      </c>
      <c r="I12" s="137" t="s">
        <v>13</v>
      </c>
      <c r="J12" s="435">
        <v>1</v>
      </c>
      <c r="K12" s="389"/>
    </row>
    <row r="13" spans="2:11">
      <c r="B13" s="181" t="s">
        <v>275</v>
      </c>
      <c r="C13" s="20" t="s">
        <v>72</v>
      </c>
      <c r="D13" s="20">
        <v>8</v>
      </c>
      <c r="E13" s="20"/>
      <c r="F13" s="313">
        <v>0.98</v>
      </c>
      <c r="G13" s="145"/>
      <c r="H13" s="128" t="s">
        <v>318</v>
      </c>
      <c r="I13" s="137" t="s">
        <v>14</v>
      </c>
      <c r="J13" s="435">
        <v>1</v>
      </c>
      <c r="K13" s="390"/>
    </row>
    <row r="14" spans="2:11">
      <c r="B14" s="181" t="s">
        <v>275</v>
      </c>
      <c r="C14" s="20" t="s">
        <v>72</v>
      </c>
      <c r="D14" s="20">
        <v>9</v>
      </c>
      <c r="E14" s="20"/>
      <c r="F14" s="313">
        <v>0.98</v>
      </c>
      <c r="G14" s="145"/>
      <c r="H14" s="128" t="s">
        <v>318</v>
      </c>
      <c r="I14" s="137" t="s">
        <v>15</v>
      </c>
      <c r="J14" s="435">
        <v>1</v>
      </c>
      <c r="K14" s="390"/>
    </row>
    <row r="15" spans="2:11">
      <c r="B15" s="181" t="s">
        <v>275</v>
      </c>
      <c r="C15" s="20" t="s">
        <v>72</v>
      </c>
      <c r="D15" s="20">
        <v>10</v>
      </c>
      <c r="E15" s="20"/>
      <c r="F15" s="313">
        <v>0.99</v>
      </c>
      <c r="G15" s="145"/>
      <c r="H15" s="128" t="s">
        <v>318</v>
      </c>
      <c r="I15" s="137" t="s">
        <v>16</v>
      </c>
      <c r="J15" s="437"/>
      <c r="K15" s="391"/>
    </row>
    <row r="16" spans="2:11">
      <c r="B16" s="181" t="s">
        <v>275</v>
      </c>
      <c r="C16" s="20" t="s">
        <v>72</v>
      </c>
      <c r="D16" s="20">
        <v>11</v>
      </c>
      <c r="E16" s="20"/>
      <c r="F16" s="313">
        <v>0.99</v>
      </c>
      <c r="G16" s="145"/>
      <c r="H16" s="128" t="s">
        <v>318</v>
      </c>
      <c r="I16" s="137" t="s">
        <v>17</v>
      </c>
      <c r="J16" s="439">
        <v>1</v>
      </c>
      <c r="K16" s="389"/>
    </row>
    <row r="17" spans="2:11">
      <c r="B17" s="181" t="s">
        <v>275</v>
      </c>
      <c r="C17" s="20" t="s">
        <v>72</v>
      </c>
      <c r="D17" s="20">
        <v>12</v>
      </c>
      <c r="E17" s="20"/>
      <c r="F17" s="145">
        <v>2</v>
      </c>
      <c r="G17" s="145" t="s">
        <v>92</v>
      </c>
      <c r="H17" s="128" t="s">
        <v>318</v>
      </c>
      <c r="I17" s="137" t="s">
        <v>18</v>
      </c>
      <c r="J17" s="440">
        <v>0</v>
      </c>
      <c r="K17" s="389"/>
    </row>
    <row r="18" spans="2:11" ht="25.5">
      <c r="B18" s="181" t="s">
        <v>275</v>
      </c>
      <c r="C18" s="20" t="s">
        <v>72</v>
      </c>
      <c r="D18" s="20">
        <v>13</v>
      </c>
      <c r="E18" s="20"/>
      <c r="F18" s="145">
        <v>0</v>
      </c>
      <c r="G18" s="145" t="s">
        <v>63</v>
      </c>
      <c r="H18" s="128" t="s">
        <v>318</v>
      </c>
      <c r="I18" s="137" t="s">
        <v>0</v>
      </c>
      <c r="J18" s="440">
        <v>0</v>
      </c>
      <c r="K18" s="392"/>
    </row>
    <row r="19" spans="2:11" ht="25.5">
      <c r="B19" s="181" t="s">
        <v>275</v>
      </c>
      <c r="C19" s="20" t="s">
        <v>72</v>
      </c>
      <c r="D19" s="20">
        <v>14</v>
      </c>
      <c r="E19" s="20"/>
      <c r="F19" s="145">
        <v>0</v>
      </c>
      <c r="G19" s="145" t="s">
        <v>63</v>
      </c>
      <c r="H19" s="128" t="s">
        <v>318</v>
      </c>
      <c r="I19" s="137" t="s">
        <v>1</v>
      </c>
      <c r="J19" s="441">
        <v>0</v>
      </c>
      <c r="K19" s="390"/>
    </row>
    <row r="20" spans="2:11" ht="63.75">
      <c r="B20" s="181" t="s">
        <v>275</v>
      </c>
      <c r="C20" s="20"/>
      <c r="D20" s="20">
        <v>15</v>
      </c>
      <c r="E20" s="20"/>
      <c r="F20" s="145">
        <v>0.93</v>
      </c>
      <c r="G20" s="145"/>
      <c r="H20" s="128" t="s">
        <v>318</v>
      </c>
      <c r="I20" s="137" t="s">
        <v>312</v>
      </c>
      <c r="J20" s="438">
        <v>0.91</v>
      </c>
      <c r="K20" s="442" t="s">
        <v>549</v>
      </c>
    </row>
    <row r="21" spans="2:11">
      <c r="B21" s="181" t="s">
        <v>275</v>
      </c>
      <c r="C21" s="20" t="s">
        <v>72</v>
      </c>
      <c r="D21" s="20"/>
      <c r="E21" s="20">
        <v>16</v>
      </c>
      <c r="F21" s="119">
        <v>42125</v>
      </c>
      <c r="G21" s="152"/>
      <c r="H21" s="128" t="s">
        <v>318</v>
      </c>
      <c r="I21" s="84" t="s">
        <v>76</v>
      </c>
      <c r="J21" s="381"/>
      <c r="K21" s="468" t="s">
        <v>536</v>
      </c>
    </row>
    <row r="22" spans="2:11">
      <c r="B22" s="181" t="s">
        <v>275</v>
      </c>
      <c r="C22" s="20" t="s">
        <v>72</v>
      </c>
      <c r="D22" s="20"/>
      <c r="E22" s="20">
        <v>17</v>
      </c>
      <c r="F22" s="119">
        <v>42156</v>
      </c>
      <c r="G22" s="152"/>
      <c r="H22" s="128" t="s">
        <v>318</v>
      </c>
      <c r="I22" s="84" t="s">
        <v>77</v>
      </c>
      <c r="J22" s="381"/>
      <c r="K22" s="468" t="s">
        <v>536</v>
      </c>
    </row>
    <row r="23" spans="2:11">
      <c r="B23" s="182" t="s">
        <v>276</v>
      </c>
      <c r="C23" s="80" t="s">
        <v>73</v>
      </c>
      <c r="D23" s="80">
        <v>1</v>
      </c>
      <c r="E23" s="80"/>
      <c r="F23" s="148">
        <v>1</v>
      </c>
      <c r="G23" s="147"/>
      <c r="H23" s="131" t="s">
        <v>318</v>
      </c>
      <c r="I23" s="150" t="s">
        <v>2</v>
      </c>
      <c r="J23" s="446">
        <v>1.71</v>
      </c>
      <c r="K23" s="443"/>
    </row>
    <row r="24" spans="2:11">
      <c r="B24" s="182" t="s">
        <v>276</v>
      </c>
      <c r="C24" s="71" t="s">
        <v>73</v>
      </c>
      <c r="D24" s="71">
        <v>2</v>
      </c>
      <c r="E24" s="71"/>
      <c r="F24" s="148">
        <v>1</v>
      </c>
      <c r="G24" s="148"/>
      <c r="H24" s="128" t="s">
        <v>318</v>
      </c>
      <c r="I24" s="134" t="s">
        <v>22</v>
      </c>
      <c r="J24" s="446">
        <v>1</v>
      </c>
      <c r="K24" s="448"/>
    </row>
    <row r="25" spans="2:11">
      <c r="B25" s="182" t="s">
        <v>276</v>
      </c>
      <c r="C25" s="71" t="s">
        <v>73</v>
      </c>
      <c r="D25" s="80">
        <v>3</v>
      </c>
      <c r="E25" s="71"/>
      <c r="F25" s="148">
        <v>1</v>
      </c>
      <c r="G25" s="148"/>
      <c r="H25" s="128" t="s">
        <v>318</v>
      </c>
      <c r="I25" s="134" t="s">
        <v>344</v>
      </c>
      <c r="J25" s="446">
        <v>1.1233333333333333</v>
      </c>
      <c r="K25" s="448"/>
    </row>
    <row r="26" spans="2:11">
      <c r="B26" s="182" t="s">
        <v>276</v>
      </c>
      <c r="C26" s="71" t="s">
        <v>73</v>
      </c>
      <c r="D26" s="71">
        <v>4</v>
      </c>
      <c r="E26" s="71"/>
      <c r="F26" s="148">
        <v>1</v>
      </c>
      <c r="G26" s="148"/>
      <c r="H26" s="128" t="s">
        <v>318</v>
      </c>
      <c r="I26" s="134" t="s">
        <v>345</v>
      </c>
      <c r="J26" s="445">
        <v>1.3433333333333335</v>
      </c>
      <c r="K26" s="443"/>
    </row>
    <row r="27" spans="2:11" ht="25.5">
      <c r="B27" s="182" t="s">
        <v>276</v>
      </c>
      <c r="C27" s="71" t="s">
        <v>73</v>
      </c>
      <c r="D27" s="80">
        <v>5</v>
      </c>
      <c r="E27" s="71"/>
      <c r="F27" s="148">
        <v>2</v>
      </c>
      <c r="G27" s="148"/>
      <c r="H27" s="128" t="s">
        <v>318</v>
      </c>
      <c r="I27" s="134" t="s">
        <v>346</v>
      </c>
      <c r="J27" s="450">
        <v>0.66666666666666663</v>
      </c>
      <c r="K27" s="443"/>
    </row>
    <row r="28" spans="2:11" ht="25.5">
      <c r="B28" s="182" t="s">
        <v>276</v>
      </c>
      <c r="C28" s="71" t="s">
        <v>73</v>
      </c>
      <c r="D28" s="71">
        <v>6</v>
      </c>
      <c r="E28" s="71"/>
      <c r="F28" s="314">
        <v>0.01</v>
      </c>
      <c r="G28" s="148"/>
      <c r="H28" s="128" t="s">
        <v>318</v>
      </c>
      <c r="I28" s="134" t="s">
        <v>23</v>
      </c>
      <c r="J28" s="451">
        <v>2.6333333333333334E-3</v>
      </c>
      <c r="K28" s="448"/>
    </row>
    <row r="29" spans="2:11" ht="25.5">
      <c r="B29" s="182" t="s">
        <v>276</v>
      </c>
      <c r="C29" s="71" t="s">
        <v>73</v>
      </c>
      <c r="D29" s="80">
        <v>7</v>
      </c>
      <c r="E29" s="71"/>
      <c r="F29" s="148">
        <v>1</v>
      </c>
      <c r="G29" s="148"/>
      <c r="H29" s="128" t="s">
        <v>318</v>
      </c>
      <c r="I29" s="134" t="s">
        <v>24</v>
      </c>
      <c r="J29" s="447">
        <v>0</v>
      </c>
      <c r="K29" s="443"/>
    </row>
    <row r="30" spans="2:11">
      <c r="B30" s="182" t="s">
        <v>276</v>
      </c>
      <c r="C30" s="71" t="s">
        <v>73</v>
      </c>
      <c r="D30" s="71">
        <v>8</v>
      </c>
      <c r="E30" s="71"/>
      <c r="F30" s="314">
        <v>0.99</v>
      </c>
      <c r="G30" s="148"/>
      <c r="H30" s="128" t="s">
        <v>318</v>
      </c>
      <c r="I30" s="38" t="s">
        <v>347</v>
      </c>
      <c r="J30" s="449">
        <v>0.98999999999999988</v>
      </c>
      <c r="K30" s="448"/>
    </row>
    <row r="31" spans="2:11">
      <c r="B31" s="182" t="s">
        <v>276</v>
      </c>
      <c r="C31" s="71" t="s">
        <v>73</v>
      </c>
      <c r="D31" s="71">
        <v>9</v>
      </c>
      <c r="E31" s="71"/>
      <c r="F31" s="314">
        <v>0.99</v>
      </c>
      <c r="G31" s="148"/>
      <c r="H31" s="128" t="s">
        <v>318</v>
      </c>
      <c r="I31" s="38" t="s">
        <v>350</v>
      </c>
      <c r="J31" s="444">
        <v>1</v>
      </c>
      <c r="K31" s="448"/>
    </row>
    <row r="32" spans="2:11">
      <c r="B32" s="182" t="s">
        <v>276</v>
      </c>
      <c r="C32" s="71" t="s">
        <v>73</v>
      </c>
      <c r="D32" s="80">
        <v>10</v>
      </c>
      <c r="E32" s="71"/>
      <c r="F32" s="314">
        <v>0.99</v>
      </c>
      <c r="G32" s="148"/>
      <c r="H32" s="128" t="s">
        <v>318</v>
      </c>
      <c r="I32" s="38" t="s">
        <v>349</v>
      </c>
      <c r="J32" s="444">
        <v>0.98999999999999988</v>
      </c>
      <c r="K32" s="448"/>
    </row>
    <row r="33" spans="2:11" ht="38.25">
      <c r="B33" s="182" t="s">
        <v>276</v>
      </c>
      <c r="C33" s="71" t="s">
        <v>73</v>
      </c>
      <c r="D33" s="71">
        <v>11</v>
      </c>
      <c r="E33" s="71"/>
      <c r="F33" s="314">
        <v>0.99</v>
      </c>
      <c r="G33" s="148"/>
      <c r="H33" s="128" t="s">
        <v>318</v>
      </c>
      <c r="I33" s="38" t="s">
        <v>348</v>
      </c>
      <c r="J33" s="446">
        <v>0.98999999999999988</v>
      </c>
      <c r="K33" s="448" t="s">
        <v>492</v>
      </c>
    </row>
    <row r="34" spans="2:11" ht="13.5" thickBot="1">
      <c r="B34" s="182" t="s">
        <v>276</v>
      </c>
      <c r="C34" s="71" t="s">
        <v>73</v>
      </c>
      <c r="D34" s="71">
        <v>12</v>
      </c>
      <c r="E34" s="71"/>
      <c r="F34" s="314">
        <v>0.99</v>
      </c>
      <c r="G34" s="148"/>
      <c r="H34" s="128" t="s">
        <v>318</v>
      </c>
      <c r="I34" s="134" t="s">
        <v>351</v>
      </c>
      <c r="J34" s="444">
        <v>1</v>
      </c>
      <c r="K34" s="443"/>
    </row>
    <row r="35" spans="2:11" ht="26.25" thickBot="1">
      <c r="B35" s="179" t="s">
        <v>277</v>
      </c>
      <c r="C35" s="67" t="s">
        <v>74</v>
      </c>
      <c r="D35" s="67">
        <v>1</v>
      </c>
      <c r="E35" s="67"/>
      <c r="F35" s="312">
        <v>0.97</v>
      </c>
      <c r="G35" s="144" t="s">
        <v>63</v>
      </c>
      <c r="H35" s="190" t="s">
        <v>318</v>
      </c>
      <c r="I35" s="136" t="s">
        <v>4</v>
      </c>
      <c r="J35" s="459">
        <v>0.9966666666666667</v>
      </c>
      <c r="K35" s="458"/>
    </row>
    <row r="36" spans="2:11" ht="13.5" thickBot="1">
      <c r="B36" s="179" t="s">
        <v>277</v>
      </c>
      <c r="C36" s="20" t="s">
        <v>74</v>
      </c>
      <c r="D36" s="20">
        <v>2</v>
      </c>
      <c r="E36" s="20"/>
      <c r="F36" s="315">
        <v>0.97</v>
      </c>
      <c r="G36" s="154" t="s">
        <v>63</v>
      </c>
      <c r="H36" s="190" t="s">
        <v>318</v>
      </c>
      <c r="I36" s="138" t="s">
        <v>42</v>
      </c>
      <c r="J36" s="453">
        <v>1</v>
      </c>
      <c r="K36" s="458"/>
    </row>
    <row r="37" spans="2:11" ht="13.5" thickBot="1">
      <c r="B37" s="179" t="s">
        <v>277</v>
      </c>
      <c r="C37" s="20" t="s">
        <v>74</v>
      </c>
      <c r="D37" s="20">
        <v>3</v>
      </c>
      <c r="E37" s="20"/>
      <c r="F37" s="315">
        <v>0.97</v>
      </c>
      <c r="G37" s="145" t="s">
        <v>92</v>
      </c>
      <c r="H37" s="190" t="s">
        <v>318</v>
      </c>
      <c r="I37" s="137" t="s">
        <v>25</v>
      </c>
      <c r="J37" s="462"/>
      <c r="K37" s="458"/>
    </row>
    <row r="38" spans="2:11" ht="13.5" thickBot="1">
      <c r="B38" s="179" t="s">
        <v>277</v>
      </c>
      <c r="C38" s="20" t="s">
        <v>74</v>
      </c>
      <c r="D38" s="20">
        <v>4</v>
      </c>
      <c r="E38" s="20"/>
      <c r="F38" s="315">
        <v>0.97</v>
      </c>
      <c r="G38" s="145" t="s">
        <v>63</v>
      </c>
      <c r="H38" s="190" t="s">
        <v>318</v>
      </c>
      <c r="I38" s="137" t="s">
        <v>26</v>
      </c>
      <c r="J38" s="460">
        <v>0.98999999999999988</v>
      </c>
      <c r="K38" s="458"/>
    </row>
    <row r="39" spans="2:11" ht="13.5" thickBot="1">
      <c r="B39" s="179" t="s">
        <v>277</v>
      </c>
      <c r="C39" s="20" t="s">
        <v>74</v>
      </c>
      <c r="D39" s="20">
        <v>5</v>
      </c>
      <c r="E39" s="20"/>
      <c r="F39" s="324">
        <v>0.97</v>
      </c>
      <c r="G39" s="145" t="s">
        <v>63</v>
      </c>
      <c r="H39" s="190" t="s">
        <v>318</v>
      </c>
      <c r="I39" s="137" t="s">
        <v>27</v>
      </c>
      <c r="J39" s="462"/>
      <c r="K39" s="458"/>
    </row>
    <row r="40" spans="2:11" ht="51.75" thickBot="1">
      <c r="B40" s="179" t="s">
        <v>277</v>
      </c>
      <c r="C40" s="20" t="s">
        <v>74</v>
      </c>
      <c r="D40" s="20">
        <v>6</v>
      </c>
      <c r="E40" s="20"/>
      <c r="F40" s="315">
        <v>0.95</v>
      </c>
      <c r="G40" s="145"/>
      <c r="H40" s="194" t="s">
        <v>342</v>
      </c>
      <c r="I40" s="137" t="s">
        <v>40</v>
      </c>
      <c r="J40" s="461">
        <v>0.96</v>
      </c>
      <c r="K40" s="458" t="s">
        <v>534</v>
      </c>
    </row>
    <row r="41" spans="2:11" ht="26.25" thickBot="1">
      <c r="B41" s="179" t="s">
        <v>277</v>
      </c>
      <c r="C41" s="20" t="s">
        <v>74</v>
      </c>
      <c r="D41" s="20">
        <v>7</v>
      </c>
      <c r="E41" s="20"/>
      <c r="F41" s="154" t="s">
        <v>449</v>
      </c>
      <c r="G41" s="145"/>
      <c r="H41" s="194" t="s">
        <v>342</v>
      </c>
      <c r="I41" s="137" t="s">
        <v>28</v>
      </c>
      <c r="J41" s="462"/>
      <c r="K41" s="458"/>
    </row>
    <row r="42" spans="2:11" ht="13.5" thickBot="1">
      <c r="B42" s="179" t="s">
        <v>277</v>
      </c>
      <c r="C42" s="20" t="s">
        <v>74</v>
      </c>
      <c r="D42" s="20">
        <v>8</v>
      </c>
      <c r="E42" s="20"/>
      <c r="F42" s="315">
        <v>0.7</v>
      </c>
      <c r="G42" s="145"/>
      <c r="H42" s="194" t="s">
        <v>342</v>
      </c>
      <c r="I42" s="137" t="s">
        <v>352</v>
      </c>
      <c r="J42" s="455">
        <v>0.98999999999999988</v>
      </c>
      <c r="K42" s="458" t="s">
        <v>493</v>
      </c>
    </row>
    <row r="43" spans="2:11" ht="13.5" thickBot="1">
      <c r="B43" s="179" t="s">
        <v>277</v>
      </c>
      <c r="C43" s="20" t="s">
        <v>74</v>
      </c>
      <c r="D43" s="20">
        <v>9</v>
      </c>
      <c r="E43" s="20"/>
      <c r="F43" s="154">
        <v>70</v>
      </c>
      <c r="G43" s="145"/>
      <c r="H43" s="194" t="s">
        <v>342</v>
      </c>
      <c r="I43" s="137" t="s">
        <v>353</v>
      </c>
      <c r="J43" s="462"/>
      <c r="K43" s="458"/>
    </row>
    <row r="44" spans="2:11" ht="13.5" thickBot="1">
      <c r="B44" s="179" t="s">
        <v>277</v>
      </c>
      <c r="C44" s="20" t="s">
        <v>74</v>
      </c>
      <c r="D44" s="20">
        <v>10</v>
      </c>
      <c r="E44" s="20"/>
      <c r="F44" s="315">
        <v>0.2</v>
      </c>
      <c r="G44" s="145"/>
      <c r="H44" s="194" t="s">
        <v>342</v>
      </c>
      <c r="I44" s="137" t="s">
        <v>29</v>
      </c>
      <c r="J44" s="453">
        <v>1</v>
      </c>
      <c r="K44" s="452"/>
    </row>
    <row r="45" spans="2:11" ht="13.5" thickBot="1">
      <c r="B45" s="179" t="s">
        <v>277</v>
      </c>
      <c r="C45" s="20" t="s">
        <v>74</v>
      </c>
      <c r="D45" s="20">
        <v>11</v>
      </c>
      <c r="E45" s="20"/>
      <c r="F45" s="154">
        <v>5416</v>
      </c>
      <c r="G45" s="145"/>
      <c r="H45" s="194" t="s">
        <v>342</v>
      </c>
      <c r="I45" s="137" t="s">
        <v>30</v>
      </c>
      <c r="J45" s="456">
        <v>0.33333333333333331</v>
      </c>
      <c r="K45" s="458"/>
    </row>
    <row r="46" spans="2:11" ht="77.25" thickBot="1">
      <c r="B46" s="179" t="s">
        <v>277</v>
      </c>
      <c r="C46" s="20" t="s">
        <v>74</v>
      </c>
      <c r="D46" s="20">
        <v>12</v>
      </c>
      <c r="E46" s="20"/>
      <c r="F46" s="315"/>
      <c r="G46" s="145"/>
      <c r="H46" s="194" t="s">
        <v>342</v>
      </c>
      <c r="I46" s="138" t="s">
        <v>446</v>
      </c>
      <c r="J46" s="453">
        <v>0.82333333333333325</v>
      </c>
      <c r="K46" s="463" t="s">
        <v>535</v>
      </c>
    </row>
    <row r="47" spans="2:11" ht="13.5" thickBot="1">
      <c r="B47" s="179" t="s">
        <v>277</v>
      </c>
      <c r="C47" s="20" t="s">
        <v>74</v>
      </c>
      <c r="D47" s="20">
        <v>13</v>
      </c>
      <c r="E47" s="20"/>
      <c r="F47" s="326">
        <v>5.5</v>
      </c>
      <c r="G47" s="145"/>
      <c r="H47" s="194" t="s">
        <v>342</v>
      </c>
      <c r="I47" s="138" t="s">
        <v>445</v>
      </c>
      <c r="J47" s="453">
        <v>0.91333333333333322</v>
      </c>
      <c r="K47" s="458"/>
    </row>
    <row r="48" spans="2:11">
      <c r="B48" s="179" t="s">
        <v>277</v>
      </c>
      <c r="C48" s="20" t="s">
        <v>74</v>
      </c>
      <c r="D48" s="20">
        <v>14</v>
      </c>
      <c r="E48" s="20"/>
      <c r="F48" s="325">
        <v>4</v>
      </c>
      <c r="G48" s="145"/>
      <c r="H48" s="194" t="s">
        <v>342</v>
      </c>
      <c r="I48" s="138" t="s">
        <v>444</v>
      </c>
      <c r="J48" s="453">
        <v>0.76000000000000012</v>
      </c>
      <c r="K48" s="458"/>
    </row>
    <row r="49" spans="2:11" ht="13.5" thickBot="1">
      <c r="B49" s="188" t="s">
        <v>277</v>
      </c>
      <c r="C49" s="21" t="s">
        <v>74</v>
      </c>
      <c r="D49" s="21">
        <v>15</v>
      </c>
      <c r="E49" s="21"/>
      <c r="F49" s="153"/>
      <c r="G49" s="153"/>
      <c r="H49" s="194" t="s">
        <v>342</v>
      </c>
      <c r="I49" s="138" t="s">
        <v>447</v>
      </c>
      <c r="J49" s="457">
        <v>13589</v>
      </c>
      <c r="K49" s="454"/>
    </row>
    <row r="50" spans="2:11" ht="39.75" customHeight="1">
      <c r="B50" s="182" t="s">
        <v>278</v>
      </c>
      <c r="C50" s="71" t="s">
        <v>75</v>
      </c>
      <c r="D50" s="71"/>
      <c r="E50" s="71">
        <v>1</v>
      </c>
      <c r="F50" s="121">
        <v>42430</v>
      </c>
      <c r="G50" s="156"/>
      <c r="H50" s="155" t="s">
        <v>318</v>
      </c>
      <c r="I50" s="87" t="s">
        <v>355</v>
      </c>
      <c r="K50" s="464" t="s">
        <v>537</v>
      </c>
    </row>
    <row r="51" spans="2:11" ht="25.5">
      <c r="B51" s="182" t="s">
        <v>278</v>
      </c>
      <c r="C51" s="71" t="s">
        <v>75</v>
      </c>
      <c r="D51" s="71"/>
      <c r="E51" s="71">
        <v>2</v>
      </c>
      <c r="F51" s="121">
        <v>42156</v>
      </c>
      <c r="G51" s="156"/>
      <c r="H51" s="155" t="s">
        <v>318</v>
      </c>
      <c r="I51" s="87" t="s">
        <v>354</v>
      </c>
      <c r="K51" s="465" t="s">
        <v>538</v>
      </c>
    </row>
    <row r="52" spans="2:11">
      <c r="B52" s="182" t="s">
        <v>278</v>
      </c>
      <c r="C52" s="71" t="s">
        <v>75</v>
      </c>
      <c r="D52" s="71"/>
      <c r="E52" s="71">
        <v>3</v>
      </c>
      <c r="F52" s="121">
        <v>42095</v>
      </c>
      <c r="G52" s="156"/>
      <c r="H52" s="155" t="s">
        <v>318</v>
      </c>
      <c r="I52" s="87" t="s">
        <v>475</v>
      </c>
      <c r="K52" s="466" t="s">
        <v>539</v>
      </c>
    </row>
    <row r="53" spans="2:11" ht="38.25">
      <c r="B53" s="182" t="s">
        <v>278</v>
      </c>
      <c r="C53" s="71" t="s">
        <v>75</v>
      </c>
      <c r="D53" s="71"/>
      <c r="E53" s="71">
        <v>4</v>
      </c>
      <c r="F53" s="121">
        <v>42248</v>
      </c>
      <c r="G53" s="156"/>
      <c r="H53" s="155" t="s">
        <v>318</v>
      </c>
      <c r="I53" s="87" t="s">
        <v>476</v>
      </c>
      <c r="K53" s="467" t="s">
        <v>540</v>
      </c>
    </row>
    <row r="54" spans="2:11">
      <c r="B54" s="182" t="s">
        <v>278</v>
      </c>
      <c r="C54" s="71" t="s">
        <v>75</v>
      </c>
      <c r="D54" s="71"/>
      <c r="E54" s="71">
        <v>5</v>
      </c>
      <c r="F54" s="121">
        <v>42430</v>
      </c>
      <c r="G54" s="156"/>
      <c r="H54" s="155" t="s">
        <v>318</v>
      </c>
      <c r="I54" s="87" t="s">
        <v>477</v>
      </c>
    </row>
  </sheetData>
  <mergeCells count="2">
    <mergeCell ref="C2:I2"/>
    <mergeCell ref="C3:I3"/>
  </mergeCells>
  <phoneticPr fontId="12" type="noConversion"/>
  <pageMargins left="0.75000000000000011" right="0.75000000000000011" top="1" bottom="1" header="0.5" footer="0.5"/>
  <pageSetup paperSize="9"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46"/>
  <sheetViews>
    <sheetView topLeftCell="A9" zoomScale="75" zoomScaleNormal="75" workbookViewId="0">
      <selection activeCell="K26" sqref="K26"/>
    </sheetView>
  </sheetViews>
  <sheetFormatPr defaultRowHeight="12.75"/>
  <cols>
    <col min="1" max="1" width="9.140625" style="19"/>
    <col min="2" max="2" width="7.42578125" style="19" bestFit="1" customWidth="1"/>
    <col min="3" max="3" width="11.42578125" style="19" bestFit="1" customWidth="1"/>
    <col min="4" max="5" width="10.85546875" style="19"/>
    <col min="6" max="6" width="22.7109375" style="19" customWidth="1"/>
    <col min="7" max="7" width="10.85546875" style="19"/>
    <col min="8" max="8" width="16" style="19" bestFit="1" customWidth="1"/>
    <col min="9" max="9" width="63.28515625" style="19" customWidth="1"/>
    <col min="10" max="10" width="10.85546875" style="19"/>
    <col min="11" max="11" width="21.7109375" style="19" customWidth="1"/>
    <col min="12" max="16384" width="9.140625" style="19"/>
  </cols>
  <sheetData>
    <row r="1" spans="2:11" ht="13.5" thickBot="1"/>
    <row r="2" spans="2:11">
      <c r="B2" s="52"/>
      <c r="C2" s="52"/>
      <c r="D2" s="560" t="s">
        <v>185</v>
      </c>
      <c r="E2" s="561"/>
      <c r="F2" s="561"/>
      <c r="G2" s="561"/>
      <c r="H2" s="561"/>
      <c r="I2" s="562"/>
    </row>
    <row r="3" spans="2:11" ht="13.5" thickBot="1">
      <c r="B3" s="120"/>
      <c r="C3" s="53"/>
      <c r="D3" s="566" t="s">
        <v>186</v>
      </c>
      <c r="E3" s="564"/>
      <c r="F3" s="564"/>
      <c r="G3" s="564"/>
      <c r="H3" s="564"/>
      <c r="I3" s="565"/>
    </row>
    <row r="4" spans="2:11" ht="13.5" thickBot="1">
      <c r="B4" s="22"/>
      <c r="C4" s="25"/>
      <c r="D4" s="26"/>
      <c r="E4" s="26"/>
      <c r="F4" s="26"/>
      <c r="G4" s="122"/>
      <c r="H4" s="122"/>
      <c r="I4" s="27"/>
    </row>
    <row r="5" spans="2:11" ht="26.25" thickBot="1">
      <c r="B5" s="141" t="s">
        <v>44</v>
      </c>
      <c r="C5" s="28" t="s">
        <v>187</v>
      </c>
      <c r="D5" s="29" t="s">
        <v>188</v>
      </c>
      <c r="E5" s="30" t="s">
        <v>189</v>
      </c>
      <c r="F5" s="30" t="s">
        <v>71</v>
      </c>
      <c r="G5" s="132" t="s">
        <v>91</v>
      </c>
      <c r="H5" s="132" t="s">
        <v>313</v>
      </c>
      <c r="I5" s="31" t="s">
        <v>190</v>
      </c>
      <c r="J5" s="257" t="str">
        <f>WPA!J5</f>
        <v>Q415</v>
      </c>
      <c r="K5" s="270" t="s">
        <v>462</v>
      </c>
    </row>
    <row r="6" spans="2:11">
      <c r="B6" s="182" t="s">
        <v>279</v>
      </c>
      <c r="C6" s="32" t="s">
        <v>191</v>
      </c>
      <c r="D6" s="33">
        <v>1</v>
      </c>
      <c r="E6" s="34"/>
      <c r="F6" s="34"/>
      <c r="G6" s="124"/>
      <c r="H6" s="34" t="s">
        <v>322</v>
      </c>
      <c r="I6" s="133" t="s">
        <v>64</v>
      </c>
      <c r="J6" s="409"/>
      <c r="K6" s="277"/>
    </row>
    <row r="7" spans="2:11" ht="55.5" customHeight="1">
      <c r="B7" s="182" t="s">
        <v>279</v>
      </c>
      <c r="C7" s="35" t="s">
        <v>154</v>
      </c>
      <c r="D7" s="36">
        <v>2</v>
      </c>
      <c r="E7" s="37"/>
      <c r="F7" s="37">
        <v>0.95</v>
      </c>
      <c r="G7" s="125" t="s">
        <v>83</v>
      </c>
      <c r="H7" s="37" t="s">
        <v>322</v>
      </c>
      <c r="I7" s="134" t="s">
        <v>65</v>
      </c>
      <c r="J7" s="409">
        <v>0.98</v>
      </c>
      <c r="K7" s="278"/>
    </row>
    <row r="8" spans="2:11" ht="39.75" customHeight="1">
      <c r="B8" s="182" t="s">
        <v>279</v>
      </c>
      <c r="C8" s="35" t="s">
        <v>155</v>
      </c>
      <c r="D8" s="36">
        <v>3</v>
      </c>
      <c r="E8" s="37"/>
      <c r="F8" s="37">
        <v>0.98</v>
      </c>
      <c r="G8" s="125" t="s">
        <v>82</v>
      </c>
      <c r="H8" s="37" t="s">
        <v>322</v>
      </c>
      <c r="I8" s="134" t="s">
        <v>66</v>
      </c>
      <c r="J8" s="409">
        <v>0.98199999999999998</v>
      </c>
      <c r="K8" s="278"/>
    </row>
    <row r="9" spans="2:11" ht="30" customHeight="1">
      <c r="B9" s="182" t="s">
        <v>279</v>
      </c>
      <c r="C9" s="35" t="s">
        <v>156</v>
      </c>
      <c r="D9" s="36">
        <v>4</v>
      </c>
      <c r="E9" s="37"/>
      <c r="F9" s="37">
        <v>0.98</v>
      </c>
      <c r="G9" s="125" t="s">
        <v>81</v>
      </c>
      <c r="H9" s="37" t="s">
        <v>322</v>
      </c>
      <c r="I9" s="134" t="s">
        <v>67</v>
      </c>
      <c r="J9" s="409"/>
      <c r="K9" s="278"/>
    </row>
    <row r="10" spans="2:11" ht="39" customHeight="1">
      <c r="B10" s="182" t="s">
        <v>279</v>
      </c>
      <c r="C10" s="35" t="s">
        <v>157</v>
      </c>
      <c r="D10" s="36">
        <v>5</v>
      </c>
      <c r="E10" s="37"/>
      <c r="F10" s="37">
        <v>0.01</v>
      </c>
      <c r="G10" s="125"/>
      <c r="H10" s="37" t="s">
        <v>322</v>
      </c>
      <c r="I10" s="134" t="s">
        <v>68</v>
      </c>
      <c r="J10" s="352"/>
      <c r="K10" s="343"/>
    </row>
    <row r="11" spans="2:11" ht="13.5" thickBot="1">
      <c r="B11" s="182" t="s">
        <v>279</v>
      </c>
      <c r="C11" s="35" t="s">
        <v>158</v>
      </c>
      <c r="D11" s="36"/>
      <c r="E11" s="37">
        <v>6</v>
      </c>
      <c r="F11" s="39">
        <v>42339</v>
      </c>
      <c r="G11" s="126"/>
      <c r="H11" s="37" t="s">
        <v>322</v>
      </c>
      <c r="I11" s="310" t="s">
        <v>448</v>
      </c>
      <c r="J11" s="382"/>
    </row>
    <row r="12" spans="2:11" ht="13.5" thickBot="1">
      <c r="B12" s="181" t="s">
        <v>280</v>
      </c>
      <c r="C12" s="42" t="s">
        <v>192</v>
      </c>
      <c r="D12" s="43">
        <v>1</v>
      </c>
      <c r="E12" s="44"/>
      <c r="F12" s="44"/>
      <c r="G12" s="128"/>
      <c r="H12" s="226" t="s">
        <v>328</v>
      </c>
      <c r="I12" s="137" t="s">
        <v>368</v>
      </c>
      <c r="J12" s="274" t="s">
        <v>432</v>
      </c>
    </row>
    <row r="13" spans="2:11" ht="13.5" thickBot="1">
      <c r="B13" s="181" t="s">
        <v>280</v>
      </c>
      <c r="C13" s="42" t="s">
        <v>192</v>
      </c>
      <c r="D13" s="43">
        <v>2</v>
      </c>
      <c r="E13" s="44"/>
      <c r="F13" s="44"/>
      <c r="G13" s="128"/>
      <c r="H13" s="44" t="s">
        <v>328</v>
      </c>
      <c r="I13" s="137" t="s">
        <v>369</v>
      </c>
      <c r="J13" s="274" t="s">
        <v>432</v>
      </c>
    </row>
    <row r="14" spans="2:11" ht="13.5" thickBot="1">
      <c r="B14" s="181" t="s">
        <v>280</v>
      </c>
      <c r="C14" s="42" t="s">
        <v>192</v>
      </c>
      <c r="D14" s="43">
        <v>3</v>
      </c>
      <c r="E14" s="44"/>
      <c r="F14" s="44"/>
      <c r="G14" s="128"/>
      <c r="H14" s="44" t="s">
        <v>328</v>
      </c>
      <c r="I14" s="137" t="s">
        <v>370</v>
      </c>
      <c r="J14" s="274" t="s">
        <v>432</v>
      </c>
    </row>
    <row r="15" spans="2:11" ht="15" customHeight="1" thickBot="1">
      <c r="B15" s="181" t="s">
        <v>280</v>
      </c>
      <c r="C15" s="42" t="s">
        <v>192</v>
      </c>
      <c r="D15" s="43">
        <v>4</v>
      </c>
      <c r="E15" s="44"/>
      <c r="F15" s="44"/>
      <c r="G15" s="128"/>
      <c r="H15" s="44" t="s">
        <v>328</v>
      </c>
      <c r="I15" s="137" t="s">
        <v>371</v>
      </c>
      <c r="J15" s="274" t="s">
        <v>432</v>
      </c>
    </row>
    <row r="16" spans="2:11" ht="15" customHeight="1" thickBot="1">
      <c r="B16" s="181" t="s">
        <v>280</v>
      </c>
      <c r="C16" s="42" t="s">
        <v>192</v>
      </c>
      <c r="D16" s="43">
        <v>5</v>
      </c>
      <c r="E16" s="44"/>
      <c r="F16" s="44"/>
      <c r="G16" s="128"/>
      <c r="H16" s="44" t="s">
        <v>328</v>
      </c>
      <c r="I16" s="137" t="s">
        <v>372</v>
      </c>
      <c r="J16" s="274" t="s">
        <v>432</v>
      </c>
    </row>
    <row r="17" spans="2:11" ht="15" customHeight="1" thickBot="1">
      <c r="B17" s="181" t="s">
        <v>280</v>
      </c>
      <c r="C17" s="42" t="s">
        <v>192</v>
      </c>
      <c r="D17" s="43">
        <v>6</v>
      </c>
      <c r="E17" s="44"/>
      <c r="F17" s="44" t="s">
        <v>374</v>
      </c>
      <c r="G17" s="128"/>
      <c r="H17" s="44" t="s">
        <v>328</v>
      </c>
      <c r="I17" s="137" t="s">
        <v>373</v>
      </c>
      <c r="J17" s="274" t="s">
        <v>432</v>
      </c>
    </row>
    <row r="18" spans="2:11" ht="15" customHeight="1" thickBot="1">
      <c r="B18" s="181" t="s">
        <v>280</v>
      </c>
      <c r="C18" s="42" t="s">
        <v>192</v>
      </c>
      <c r="D18" s="43">
        <v>7</v>
      </c>
      <c r="E18" s="44"/>
      <c r="F18" s="44"/>
      <c r="G18" s="128" t="s">
        <v>92</v>
      </c>
      <c r="H18" s="44" t="s">
        <v>328</v>
      </c>
      <c r="I18" s="137" t="s">
        <v>206</v>
      </c>
      <c r="J18" s="274" t="s">
        <v>432</v>
      </c>
    </row>
    <row r="19" spans="2:11" ht="17.25" customHeight="1" thickBot="1">
      <c r="B19" s="181" t="s">
        <v>280</v>
      </c>
      <c r="C19" s="42" t="s">
        <v>192</v>
      </c>
      <c r="D19" s="43">
        <v>8</v>
      </c>
      <c r="E19" s="44"/>
      <c r="F19" s="44">
        <v>0.9</v>
      </c>
      <c r="G19" s="128"/>
      <c r="H19" s="44" t="s">
        <v>328</v>
      </c>
      <c r="I19" s="137" t="s">
        <v>375</v>
      </c>
      <c r="J19" s="274" t="s">
        <v>432</v>
      </c>
    </row>
    <row r="20" spans="2:11" ht="15" customHeight="1" thickBot="1">
      <c r="B20" s="181" t="s">
        <v>280</v>
      </c>
      <c r="C20" s="42" t="s">
        <v>192</v>
      </c>
      <c r="D20" s="43">
        <v>9</v>
      </c>
      <c r="E20" s="44"/>
      <c r="F20" s="44">
        <v>0.9</v>
      </c>
      <c r="G20" s="128"/>
      <c r="H20" s="44" t="s">
        <v>328</v>
      </c>
      <c r="I20" s="137" t="s">
        <v>376</v>
      </c>
      <c r="J20" s="274" t="s">
        <v>432</v>
      </c>
    </row>
    <row r="21" spans="2:11">
      <c r="B21" s="181" t="s">
        <v>280</v>
      </c>
      <c r="C21" s="42" t="s">
        <v>199</v>
      </c>
      <c r="D21" s="43">
        <v>10</v>
      </c>
      <c r="E21" s="44"/>
      <c r="F21" s="44"/>
      <c r="G21" s="128"/>
      <c r="H21" s="44" t="s">
        <v>328</v>
      </c>
      <c r="I21" s="137" t="s">
        <v>177</v>
      </c>
      <c r="J21" s="274" t="s">
        <v>432</v>
      </c>
    </row>
    <row r="22" spans="2:11" ht="13.5" thickBot="1">
      <c r="B22" s="181" t="s">
        <v>280</v>
      </c>
      <c r="C22" s="42" t="s">
        <v>200</v>
      </c>
      <c r="D22" s="43"/>
      <c r="E22" s="44">
        <v>11</v>
      </c>
      <c r="F22" s="271">
        <v>42339</v>
      </c>
      <c r="G22" s="128"/>
      <c r="H22" s="44" t="s">
        <v>328</v>
      </c>
      <c r="I22" s="137" t="s">
        <v>201</v>
      </c>
      <c r="J22" s="382"/>
    </row>
    <row r="23" spans="2:11" ht="14.25" thickTop="1" thickBot="1">
      <c r="B23" s="182" t="s">
        <v>281</v>
      </c>
      <c r="C23" s="227" t="s">
        <v>377</v>
      </c>
      <c r="D23" s="228">
        <v>1</v>
      </c>
      <c r="E23" s="225"/>
      <c r="F23" s="259">
        <v>0.15</v>
      </c>
      <c r="G23" s="229"/>
      <c r="H23" s="124" t="s">
        <v>327</v>
      </c>
      <c r="I23" s="230" t="s">
        <v>390</v>
      </c>
      <c r="J23" s="416">
        <v>0.21</v>
      </c>
      <c r="K23" s="353"/>
    </row>
    <row r="24" spans="2:11" ht="26.25" thickBot="1">
      <c r="B24" s="182" t="s">
        <v>281</v>
      </c>
      <c r="C24" s="35" t="s">
        <v>193</v>
      </c>
      <c r="D24" s="36">
        <v>2</v>
      </c>
      <c r="E24" s="37"/>
      <c r="F24" s="259" t="s">
        <v>428</v>
      </c>
      <c r="G24" s="126" t="s">
        <v>63</v>
      </c>
      <c r="H24" s="124" t="s">
        <v>327</v>
      </c>
      <c r="I24" s="40" t="s">
        <v>50</v>
      </c>
      <c r="J24" s="417">
        <v>0.95239999999999991</v>
      </c>
      <c r="K24" s="336"/>
    </row>
    <row r="25" spans="2:11" ht="13.5" thickBot="1">
      <c r="B25" s="182" t="s">
        <v>281</v>
      </c>
      <c r="C25" s="35" t="s">
        <v>194</v>
      </c>
      <c r="D25" s="228">
        <v>3</v>
      </c>
      <c r="E25" s="37"/>
      <c r="F25" s="259">
        <v>0.9</v>
      </c>
      <c r="G25" s="126"/>
      <c r="H25" s="124" t="s">
        <v>327</v>
      </c>
      <c r="I25" s="40" t="s">
        <v>51</v>
      </c>
      <c r="J25" s="417">
        <v>0.96150000000000002</v>
      </c>
      <c r="K25" s="336"/>
    </row>
    <row r="26" spans="2:11" ht="51.75" thickBot="1">
      <c r="B26" s="182" t="s">
        <v>281</v>
      </c>
      <c r="C26" s="35" t="s">
        <v>195</v>
      </c>
      <c r="D26" s="36">
        <v>4</v>
      </c>
      <c r="E26" s="37"/>
      <c r="F26" s="259" t="s">
        <v>429</v>
      </c>
      <c r="G26" s="126"/>
      <c r="H26" s="124" t="s">
        <v>327</v>
      </c>
      <c r="I26" s="40" t="s">
        <v>427</v>
      </c>
      <c r="J26" s="418" t="s">
        <v>547</v>
      </c>
      <c r="K26" s="469" t="s">
        <v>548</v>
      </c>
    </row>
    <row r="27" spans="2:11" ht="13.5" thickBot="1">
      <c r="B27" s="182" t="s">
        <v>281</v>
      </c>
      <c r="C27" s="35" t="s">
        <v>196</v>
      </c>
      <c r="D27" s="228">
        <v>5</v>
      </c>
      <c r="E27" s="37"/>
      <c r="F27" s="259">
        <v>0.5</v>
      </c>
      <c r="G27" s="126" t="s">
        <v>63</v>
      </c>
      <c r="H27" s="124" t="s">
        <v>327</v>
      </c>
      <c r="I27" s="40" t="s">
        <v>52</v>
      </c>
      <c r="J27" s="417">
        <v>0.91700000000000004</v>
      </c>
      <c r="K27" s="344"/>
    </row>
    <row r="28" spans="2:11" ht="13.5" thickBot="1">
      <c r="B28" s="182" t="s">
        <v>281</v>
      </c>
      <c r="C28" s="35" t="s">
        <v>196</v>
      </c>
      <c r="D28" s="36">
        <v>6</v>
      </c>
      <c r="E28" s="37"/>
      <c r="F28" s="259">
        <v>0.7</v>
      </c>
      <c r="G28" s="126"/>
      <c r="H28" s="124" t="s">
        <v>327</v>
      </c>
      <c r="I28" s="40" t="s">
        <v>53</v>
      </c>
      <c r="J28" s="417">
        <v>0.96939999999999993</v>
      </c>
      <c r="K28" s="336"/>
    </row>
    <row r="29" spans="2:11" ht="57" customHeight="1" thickBot="1">
      <c r="B29" s="182" t="s">
        <v>281</v>
      </c>
      <c r="C29" s="35" t="s">
        <v>197</v>
      </c>
      <c r="D29" s="36"/>
      <c r="E29" s="37">
        <v>7</v>
      </c>
      <c r="F29" s="39">
        <v>42339</v>
      </c>
      <c r="G29" s="126"/>
      <c r="H29" s="124" t="s">
        <v>327</v>
      </c>
      <c r="I29" s="40" t="s">
        <v>198</v>
      </c>
      <c r="J29" s="382"/>
    </row>
    <row r="30" spans="2:11" ht="103.5" thickTop="1" thickBot="1">
      <c r="B30" s="179" t="s">
        <v>282</v>
      </c>
      <c r="C30" s="49" t="s">
        <v>202</v>
      </c>
      <c r="D30" s="50">
        <v>1</v>
      </c>
      <c r="E30" s="51"/>
      <c r="F30" s="359">
        <v>0.75</v>
      </c>
      <c r="G30" s="131"/>
      <c r="H30" s="154" t="s">
        <v>488</v>
      </c>
      <c r="I30" s="138" t="s">
        <v>438</v>
      </c>
      <c r="J30" s="357">
        <v>0.77300000000000002</v>
      </c>
      <c r="K30" s="362" t="s">
        <v>542</v>
      </c>
    </row>
    <row r="31" spans="2:11" ht="27" thickTop="1" thickBot="1">
      <c r="B31" s="179" t="s">
        <v>282</v>
      </c>
      <c r="C31" s="42" t="s">
        <v>202</v>
      </c>
      <c r="D31" s="43">
        <v>2</v>
      </c>
      <c r="E31" s="44"/>
      <c r="F31" s="358">
        <v>0.02</v>
      </c>
      <c r="G31" s="128" t="s">
        <v>63</v>
      </c>
      <c r="H31" s="154" t="s">
        <v>488</v>
      </c>
      <c r="I31" s="139" t="s">
        <v>439</v>
      </c>
      <c r="J31" s="357">
        <v>6.5000000000000002E-2</v>
      </c>
      <c r="K31" s="362" t="s">
        <v>471</v>
      </c>
    </row>
    <row r="32" spans="2:11" ht="154.5" thickTop="1" thickBot="1">
      <c r="B32" s="179" t="s">
        <v>282</v>
      </c>
      <c r="C32" s="42" t="s">
        <v>54</v>
      </c>
      <c r="D32" s="50">
        <v>3</v>
      </c>
      <c r="E32" s="44"/>
      <c r="F32" s="20" t="s">
        <v>467</v>
      </c>
      <c r="G32" s="128"/>
      <c r="H32" s="154" t="s">
        <v>488</v>
      </c>
      <c r="I32" s="139" t="s">
        <v>49</v>
      </c>
      <c r="J32" s="434">
        <v>1</v>
      </c>
      <c r="K32" s="433" t="s">
        <v>543</v>
      </c>
    </row>
    <row r="33" spans="2:11" ht="14.25" thickTop="1" thickBot="1">
      <c r="B33" s="330" t="s">
        <v>282</v>
      </c>
      <c r="C33" s="331" t="s">
        <v>203</v>
      </c>
      <c r="D33" s="332"/>
      <c r="E33" s="332">
        <v>4</v>
      </c>
      <c r="F33" s="333">
        <v>42339</v>
      </c>
      <c r="G33" s="334"/>
      <c r="H33" s="154" t="s">
        <v>488</v>
      </c>
      <c r="I33" s="335" t="s">
        <v>461</v>
      </c>
      <c r="J33" s="382"/>
    </row>
    <row r="34" spans="2:11" ht="27" thickTop="1" thickBot="1">
      <c r="B34" s="179" t="s">
        <v>282</v>
      </c>
      <c r="C34" s="328" t="s">
        <v>54</v>
      </c>
      <c r="D34" s="329">
        <v>5</v>
      </c>
      <c r="E34" s="44"/>
      <c r="F34" s="358">
        <v>0.75</v>
      </c>
      <c r="G34" s="129"/>
      <c r="H34" s="154" t="s">
        <v>488</v>
      </c>
      <c r="I34" s="287" t="s">
        <v>441</v>
      </c>
      <c r="J34" s="360">
        <v>0.79300000000000004</v>
      </c>
      <c r="K34" s="362" t="s">
        <v>544</v>
      </c>
    </row>
    <row r="35" spans="2:11" ht="14.25" thickTop="1" thickBot="1">
      <c r="B35" s="179" t="s">
        <v>282</v>
      </c>
      <c r="C35" s="47" t="s">
        <v>54</v>
      </c>
      <c r="D35" s="48">
        <v>6</v>
      </c>
      <c r="E35" s="44"/>
      <c r="F35" s="383">
        <v>0.1</v>
      </c>
      <c r="G35" s="130"/>
      <c r="H35" s="154" t="s">
        <v>488</v>
      </c>
      <c r="I35" s="286" t="s">
        <v>440</v>
      </c>
      <c r="J35" s="361">
        <v>0.12659999999999999</v>
      </c>
      <c r="K35" s="362" t="s">
        <v>471</v>
      </c>
    </row>
    <row r="38" spans="2:11" ht="15" customHeight="1"/>
    <row r="39" spans="2:11" ht="48" customHeight="1"/>
    <row r="46" spans="2:11" ht="32.25" customHeight="1"/>
  </sheetData>
  <mergeCells count="2">
    <mergeCell ref="D2:I2"/>
    <mergeCell ref="D3:I3"/>
  </mergeCells>
  <phoneticPr fontId="12" type="noConversion"/>
  <conditionalFormatting sqref="J10">
    <cfRule type="cellIs" dxfId="2" priority="4" stopIfTrue="1" operator="between">
      <formula>#REF!</formula>
      <formula>0.02</formula>
    </cfRule>
    <cfRule type="cellIs" dxfId="1" priority="5" stopIfTrue="1" operator="greaterThan">
      <formula>0.02</formula>
    </cfRule>
    <cfRule type="cellIs" dxfId="0" priority="6" stopIfTrue="1" operator="lessThan">
      <formula>#REF!</formula>
    </cfRule>
  </conditionalFormatting>
  <hyperlinks>
    <hyperlink ref="K32" r:id="rId1" display="https://www.gridpp.ac.uk/wiki/GridPP_VO_Incubator"/>
  </hyperlinks>
  <pageMargins left="0.75000000000000011" right="0.75000000000000011" top="1" bottom="1" header="0.5" footer="0.5"/>
  <pageSetup paperSize="10" orientation="landscape" horizontalDpi="4294967292" verticalDpi="4294967292"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92"/>
  <sheetViews>
    <sheetView topLeftCell="A58" zoomScale="70" zoomScaleNormal="70" workbookViewId="0">
      <selection activeCell="J52" sqref="J52:J83"/>
    </sheetView>
  </sheetViews>
  <sheetFormatPr defaultRowHeight="12.75"/>
  <cols>
    <col min="1" max="1" width="9.140625" style="19"/>
    <col min="2" max="2" width="8" style="19" bestFit="1" customWidth="1"/>
    <col min="3" max="3" width="24.85546875" style="19" bestFit="1" customWidth="1"/>
    <col min="4" max="4" width="10.85546875" style="19"/>
    <col min="5" max="5" width="15.7109375" style="19" customWidth="1"/>
    <col min="6" max="6" width="10.85546875" style="19"/>
    <col min="7" max="7" width="16" style="19" bestFit="1" customWidth="1"/>
    <col min="8" max="8" width="66.28515625" style="19" customWidth="1"/>
    <col min="9" max="9" width="26.85546875" style="19" customWidth="1"/>
    <col min="10" max="10" width="32.85546875" style="19" customWidth="1"/>
    <col min="11" max="16384" width="9.140625" style="19"/>
  </cols>
  <sheetData>
    <row r="1" spans="2:10" ht="13.5" thickBot="1"/>
    <row r="2" spans="2:10">
      <c r="B2" s="52"/>
      <c r="C2" s="560" t="s">
        <v>104</v>
      </c>
      <c r="D2" s="561"/>
      <c r="E2" s="561"/>
      <c r="F2" s="561"/>
      <c r="G2" s="561"/>
      <c r="H2" s="562"/>
    </row>
    <row r="3" spans="2:10" ht="13.5" thickBot="1">
      <c r="B3" s="53"/>
      <c r="C3" s="563" t="s">
        <v>105</v>
      </c>
      <c r="D3" s="564"/>
      <c r="E3" s="564"/>
      <c r="F3" s="564"/>
      <c r="G3" s="564"/>
      <c r="H3" s="565"/>
    </row>
    <row r="4" spans="2:10" ht="13.5" thickBot="1">
      <c r="B4" s="25"/>
      <c r="C4" s="88"/>
      <c r="D4" s="26"/>
      <c r="E4" s="122"/>
      <c r="F4" s="122"/>
      <c r="G4" s="122"/>
      <c r="H4" s="27"/>
    </row>
    <row r="5" spans="2:10" ht="13.5" thickBot="1">
      <c r="B5" s="54" t="s">
        <v>120</v>
      </c>
      <c r="C5" s="29" t="s">
        <v>121</v>
      </c>
      <c r="D5" s="30" t="s">
        <v>151</v>
      </c>
      <c r="E5" s="123" t="s">
        <v>304</v>
      </c>
      <c r="F5" s="123" t="s">
        <v>62</v>
      </c>
      <c r="G5" s="123" t="s">
        <v>313</v>
      </c>
      <c r="H5" s="31" t="s">
        <v>153</v>
      </c>
      <c r="I5" s="260" t="str">
        <f>WPA!J5</f>
        <v>Q415</v>
      </c>
      <c r="J5" s="272" t="s">
        <v>431</v>
      </c>
    </row>
    <row r="6" spans="2:10" ht="53.25" customHeight="1">
      <c r="B6" s="288" t="s">
        <v>283</v>
      </c>
      <c r="C6" s="300" t="s">
        <v>96</v>
      </c>
      <c r="D6" s="301">
        <v>1</v>
      </c>
      <c r="E6" s="302" t="s">
        <v>433</v>
      </c>
      <c r="F6" s="298"/>
      <c r="G6" s="298" t="s">
        <v>322</v>
      </c>
      <c r="H6" s="303" t="s">
        <v>84</v>
      </c>
      <c r="I6" s="354"/>
      <c r="J6" s="304" t="s">
        <v>436</v>
      </c>
    </row>
    <row r="7" spans="2:10" ht="25.5">
      <c r="B7" s="183" t="s">
        <v>283</v>
      </c>
      <c r="C7" s="89" t="s">
        <v>96</v>
      </c>
      <c r="D7" s="44">
        <v>2</v>
      </c>
      <c r="E7" s="276" t="s">
        <v>434</v>
      </c>
      <c r="F7" s="128"/>
      <c r="G7" s="131" t="s">
        <v>322</v>
      </c>
      <c r="H7" s="135" t="s">
        <v>19</v>
      </c>
      <c r="I7" s="410"/>
      <c r="J7"/>
    </row>
    <row r="8" spans="2:10" ht="25.5">
      <c r="B8" s="183" t="s">
        <v>283</v>
      </c>
      <c r="C8" s="89" t="s">
        <v>96</v>
      </c>
      <c r="D8" s="44">
        <v>3</v>
      </c>
      <c r="E8" s="128">
        <v>0.95</v>
      </c>
      <c r="F8" s="128"/>
      <c r="G8" s="131" t="s">
        <v>322</v>
      </c>
      <c r="H8" s="135" t="s">
        <v>20</v>
      </c>
      <c r="I8" s="410">
        <v>0.97599999999999998</v>
      </c>
      <c r="J8" s="345"/>
    </row>
    <row r="9" spans="2:10" ht="25.5">
      <c r="B9" s="183" t="s">
        <v>283</v>
      </c>
      <c r="C9" s="89" t="s">
        <v>96</v>
      </c>
      <c r="D9" s="44">
        <v>4</v>
      </c>
      <c r="E9" s="128">
        <v>0.95</v>
      </c>
      <c r="F9" s="128" t="s">
        <v>82</v>
      </c>
      <c r="G9" s="131" t="s">
        <v>322</v>
      </c>
      <c r="H9" s="135" t="s">
        <v>21</v>
      </c>
      <c r="I9" s="410">
        <v>0.95599999999999996</v>
      </c>
      <c r="J9" s="355"/>
    </row>
    <row r="10" spans="2:10" ht="54.75" customHeight="1">
      <c r="B10" s="183" t="s">
        <v>283</v>
      </c>
      <c r="C10" s="89" t="s">
        <v>96</v>
      </c>
      <c r="D10" s="44">
        <v>5</v>
      </c>
      <c r="E10" s="128"/>
      <c r="F10" s="128"/>
      <c r="G10" s="131" t="s">
        <v>322</v>
      </c>
      <c r="H10" s="135" t="s">
        <v>421</v>
      </c>
      <c r="I10" s="411">
        <v>0.98399999999999999</v>
      </c>
      <c r="J10" s="346"/>
    </row>
    <row r="11" spans="2:10" ht="71.25" customHeight="1">
      <c r="B11" s="183" t="s">
        <v>283</v>
      </c>
      <c r="C11" s="89" t="s">
        <v>96</v>
      </c>
      <c r="D11" s="44">
        <v>6</v>
      </c>
      <c r="E11" s="128">
        <v>0.05</v>
      </c>
      <c r="F11" s="128"/>
      <c r="G11" s="131" t="s">
        <v>322</v>
      </c>
      <c r="H11" s="135" t="s">
        <v>78</v>
      </c>
      <c r="I11" s="412"/>
      <c r="J11" s="375"/>
    </row>
    <row r="12" spans="2:10" ht="25.5">
      <c r="B12" s="183" t="s">
        <v>283</v>
      </c>
      <c r="C12" s="91" t="s">
        <v>98</v>
      </c>
      <c r="D12" s="51">
        <v>7</v>
      </c>
      <c r="E12" s="276" t="s">
        <v>434</v>
      </c>
      <c r="F12" s="128"/>
      <c r="G12" s="131" t="s">
        <v>322</v>
      </c>
      <c r="H12" s="46" t="s">
        <v>85</v>
      </c>
      <c r="I12" s="413"/>
      <c r="J12" s="375"/>
    </row>
    <row r="13" spans="2:10" ht="25.5">
      <c r="B13" s="183" t="s">
        <v>283</v>
      </c>
      <c r="C13" s="91" t="s">
        <v>98</v>
      </c>
      <c r="D13" s="44">
        <v>8</v>
      </c>
      <c r="E13" s="276" t="s">
        <v>435</v>
      </c>
      <c r="F13" s="128"/>
      <c r="G13" s="131" t="s">
        <v>322</v>
      </c>
      <c r="H13" s="46" t="s">
        <v>86</v>
      </c>
      <c r="I13" s="414"/>
      <c r="J13" s="376"/>
    </row>
    <row r="14" spans="2:10" ht="25.5">
      <c r="B14" s="183" t="s">
        <v>283</v>
      </c>
      <c r="C14" s="91" t="s">
        <v>98</v>
      </c>
      <c r="D14" s="44">
        <v>9</v>
      </c>
      <c r="E14" s="276" t="s">
        <v>435</v>
      </c>
      <c r="F14" s="128"/>
      <c r="G14" s="131" t="s">
        <v>322</v>
      </c>
      <c r="H14" s="46" t="s">
        <v>148</v>
      </c>
      <c r="I14" s="414"/>
      <c r="J14" s="375"/>
    </row>
    <row r="15" spans="2:10">
      <c r="B15" s="288" t="s">
        <v>283</v>
      </c>
      <c r="C15" s="295" t="s">
        <v>98</v>
      </c>
      <c r="D15" s="296">
        <v>10</v>
      </c>
      <c r="E15" s="297">
        <v>0.98</v>
      </c>
      <c r="F15" s="297"/>
      <c r="G15" s="298" t="s">
        <v>322</v>
      </c>
      <c r="H15" s="299" t="s">
        <v>103</v>
      </c>
      <c r="I15" s="349"/>
      <c r="J15" s="376"/>
    </row>
    <row r="16" spans="2:10">
      <c r="B16" s="288" t="s">
        <v>283</v>
      </c>
      <c r="C16" s="295" t="s">
        <v>98</v>
      </c>
      <c r="D16" s="296">
        <v>11</v>
      </c>
      <c r="E16" s="297">
        <v>0.95</v>
      </c>
      <c r="F16" s="297"/>
      <c r="G16" s="298" t="s">
        <v>322</v>
      </c>
      <c r="H16" s="305" t="s">
        <v>88</v>
      </c>
      <c r="I16" s="349"/>
      <c r="J16" s="376"/>
    </row>
    <row r="17" spans="1:10" ht="13.5" thickBot="1">
      <c r="B17" s="183" t="s">
        <v>283</v>
      </c>
      <c r="C17" s="91" t="s">
        <v>98</v>
      </c>
      <c r="D17" s="44">
        <v>12</v>
      </c>
      <c r="E17" s="128">
        <v>0.95</v>
      </c>
      <c r="F17" s="128"/>
      <c r="G17" s="131" t="s">
        <v>322</v>
      </c>
      <c r="H17" s="45" t="s">
        <v>89</v>
      </c>
      <c r="I17" s="413">
        <v>0.93799999999999994</v>
      </c>
      <c r="J17" s="375"/>
    </row>
    <row r="18" spans="1:10" ht="13.5" thickBot="1">
      <c r="A18" s="236"/>
      <c r="B18" s="180" t="s">
        <v>284</v>
      </c>
      <c r="C18" s="90" t="s">
        <v>97</v>
      </c>
      <c r="D18" s="37">
        <v>1</v>
      </c>
      <c r="E18" s="125"/>
      <c r="F18" s="125"/>
      <c r="G18" s="125" t="s">
        <v>340</v>
      </c>
      <c r="H18" s="38" t="s">
        <v>393</v>
      </c>
      <c r="I18" s="320" t="s">
        <v>457</v>
      </c>
      <c r="J18" s="327" t="s">
        <v>460</v>
      </c>
    </row>
    <row r="19" spans="1:10" ht="13.5" thickBot="1">
      <c r="A19" s="236"/>
      <c r="B19" s="180" t="s">
        <v>284</v>
      </c>
      <c r="C19" s="90" t="s">
        <v>97</v>
      </c>
      <c r="D19" s="37">
        <v>2</v>
      </c>
      <c r="E19" s="223">
        <v>0.8</v>
      </c>
      <c r="F19" s="125"/>
      <c r="G19" s="125" t="s">
        <v>340</v>
      </c>
      <c r="H19" s="38" t="s">
        <v>394</v>
      </c>
      <c r="I19" s="320" t="s">
        <v>457</v>
      </c>
    </row>
    <row r="20" spans="1:10" ht="13.5" thickBot="1">
      <c r="A20" s="236"/>
      <c r="B20" s="180" t="s">
        <v>284</v>
      </c>
      <c r="C20" s="90" t="s">
        <v>97</v>
      </c>
      <c r="D20" s="37">
        <v>3</v>
      </c>
      <c r="E20" s="223">
        <v>0.8</v>
      </c>
      <c r="F20" s="125"/>
      <c r="G20" s="125" t="s">
        <v>340</v>
      </c>
      <c r="H20" s="38" t="s">
        <v>395</v>
      </c>
      <c r="I20" s="320" t="s">
        <v>457</v>
      </c>
    </row>
    <row r="21" spans="1:10" ht="13.5" thickBot="1">
      <c r="A21" s="236"/>
      <c r="B21" s="180" t="s">
        <v>284</v>
      </c>
      <c r="C21" s="90" t="s">
        <v>97</v>
      </c>
      <c r="D21" s="37">
        <v>4</v>
      </c>
      <c r="E21" s="223"/>
      <c r="F21" s="125"/>
      <c r="G21" s="125" t="s">
        <v>340</v>
      </c>
      <c r="H21" s="38" t="s">
        <v>396</v>
      </c>
      <c r="I21" s="320" t="s">
        <v>457</v>
      </c>
    </row>
    <row r="22" spans="1:10" ht="13.5" thickBot="1">
      <c r="A22" s="236"/>
      <c r="B22" s="180" t="s">
        <v>284</v>
      </c>
      <c r="C22" s="90" t="s">
        <v>97</v>
      </c>
      <c r="D22" s="37">
        <v>5</v>
      </c>
      <c r="E22" s="223"/>
      <c r="F22" s="125"/>
      <c r="G22" s="125" t="s">
        <v>340</v>
      </c>
      <c r="H22" s="38" t="s">
        <v>397</v>
      </c>
      <c r="I22" s="320" t="s">
        <v>457</v>
      </c>
    </row>
    <row r="23" spans="1:10" ht="13.5" thickBot="1">
      <c r="A23" s="236"/>
      <c r="B23" s="180" t="s">
        <v>284</v>
      </c>
      <c r="C23" s="90" t="s">
        <v>97</v>
      </c>
      <c r="D23" s="37">
        <v>6</v>
      </c>
      <c r="E23" s="223"/>
      <c r="F23" s="125"/>
      <c r="G23" s="125" t="s">
        <v>340</v>
      </c>
      <c r="H23" s="38" t="s">
        <v>398</v>
      </c>
      <c r="I23" s="320" t="s">
        <v>457</v>
      </c>
    </row>
    <row r="24" spans="1:10" ht="13.5" thickBot="1">
      <c r="A24" s="236"/>
      <c r="B24" s="180" t="s">
        <v>285</v>
      </c>
      <c r="C24" s="90" t="s">
        <v>97</v>
      </c>
      <c r="D24" s="37">
        <v>7</v>
      </c>
      <c r="E24" s="125"/>
      <c r="F24" s="125"/>
      <c r="G24" s="125" t="s">
        <v>340</v>
      </c>
      <c r="H24" s="38" t="s">
        <v>399</v>
      </c>
      <c r="I24" s="274" t="s">
        <v>432</v>
      </c>
    </row>
    <row r="25" spans="1:10" ht="13.5" thickBot="1">
      <c r="A25" s="236"/>
      <c r="B25" s="180" t="s">
        <v>284</v>
      </c>
      <c r="C25" s="90" t="s">
        <v>97</v>
      </c>
      <c r="D25" s="37">
        <v>8</v>
      </c>
      <c r="E25" s="125"/>
      <c r="F25" s="125"/>
      <c r="G25" s="125" t="s">
        <v>340</v>
      </c>
      <c r="H25" s="38" t="s">
        <v>400</v>
      </c>
      <c r="I25" s="274" t="s">
        <v>432</v>
      </c>
    </row>
    <row r="26" spans="1:10" ht="13.5" thickBot="1">
      <c r="A26" s="236"/>
      <c r="B26" s="180" t="s">
        <v>284</v>
      </c>
      <c r="C26" s="90" t="s">
        <v>97</v>
      </c>
      <c r="D26" s="37">
        <v>9</v>
      </c>
      <c r="E26" s="223">
        <v>0.8</v>
      </c>
      <c r="F26" s="125"/>
      <c r="G26" s="125" t="s">
        <v>340</v>
      </c>
      <c r="H26" s="38" t="s">
        <v>401</v>
      </c>
      <c r="I26" s="274" t="s">
        <v>432</v>
      </c>
    </row>
    <row r="27" spans="1:10" ht="13.5" thickBot="1">
      <c r="A27" s="236"/>
      <c r="B27" s="180" t="s">
        <v>284</v>
      </c>
      <c r="C27" s="90" t="s">
        <v>97</v>
      </c>
      <c r="D27" s="37">
        <v>10</v>
      </c>
      <c r="E27" s="223">
        <v>0.8</v>
      </c>
      <c r="F27" s="125"/>
      <c r="G27" s="125" t="s">
        <v>340</v>
      </c>
      <c r="H27" s="38" t="s">
        <v>402</v>
      </c>
      <c r="I27" s="274" t="s">
        <v>432</v>
      </c>
    </row>
    <row r="28" spans="1:10" ht="13.5" thickBot="1">
      <c r="A28" s="236"/>
      <c r="B28" s="180" t="s">
        <v>284</v>
      </c>
      <c r="C28" s="90" t="s">
        <v>97</v>
      </c>
      <c r="D28" s="37">
        <v>11</v>
      </c>
      <c r="E28" s="223"/>
      <c r="F28" s="125"/>
      <c r="G28" s="125" t="s">
        <v>340</v>
      </c>
      <c r="H28" s="38" t="s">
        <v>403</v>
      </c>
      <c r="I28" s="274" t="s">
        <v>432</v>
      </c>
    </row>
    <row r="29" spans="1:10" ht="13.5" thickBot="1">
      <c r="A29" s="236"/>
      <c r="B29" s="180" t="s">
        <v>284</v>
      </c>
      <c r="C29" s="90" t="s">
        <v>97</v>
      </c>
      <c r="D29" s="37">
        <v>12</v>
      </c>
      <c r="E29" s="223"/>
      <c r="F29" s="125"/>
      <c r="G29" s="125" t="s">
        <v>340</v>
      </c>
      <c r="H29" s="38" t="s">
        <v>404</v>
      </c>
      <c r="I29" s="274" t="s">
        <v>432</v>
      </c>
    </row>
    <row r="30" spans="1:10" ht="13.5" thickBot="1">
      <c r="A30" s="236"/>
      <c r="B30" s="180" t="s">
        <v>284</v>
      </c>
      <c r="C30" s="90" t="s">
        <v>97</v>
      </c>
      <c r="D30" s="37">
        <v>13</v>
      </c>
      <c r="E30" s="223"/>
      <c r="F30" s="125"/>
      <c r="G30" s="125" t="s">
        <v>340</v>
      </c>
      <c r="H30" s="38" t="s">
        <v>406</v>
      </c>
      <c r="I30" s="274" t="s">
        <v>432</v>
      </c>
    </row>
    <row r="31" spans="1:10" ht="13.5" thickBot="1">
      <c r="A31" s="236"/>
      <c r="B31" s="180" t="s">
        <v>285</v>
      </c>
      <c r="C31" s="90" t="s">
        <v>97</v>
      </c>
      <c r="D31" s="37">
        <v>14</v>
      </c>
      <c r="E31" s="125"/>
      <c r="F31" s="125"/>
      <c r="G31" s="125" t="s">
        <v>340</v>
      </c>
      <c r="H31" s="38" t="s">
        <v>405</v>
      </c>
      <c r="I31" s="274" t="s">
        <v>432</v>
      </c>
    </row>
    <row r="32" spans="1:10" ht="13.5" thickBot="1">
      <c r="A32" s="236"/>
      <c r="B32" s="180" t="s">
        <v>284</v>
      </c>
      <c r="C32" s="90" t="s">
        <v>97</v>
      </c>
      <c r="D32" s="37">
        <v>15</v>
      </c>
      <c r="E32" s="125"/>
      <c r="F32" s="125"/>
      <c r="G32" s="125" t="s">
        <v>340</v>
      </c>
      <c r="H32" s="38" t="s">
        <v>407</v>
      </c>
      <c r="I32" s="274" t="s">
        <v>432</v>
      </c>
    </row>
    <row r="33" spans="1:10" ht="13.5" thickBot="1">
      <c r="A33" s="236"/>
      <c r="B33" s="180" t="s">
        <v>284</v>
      </c>
      <c r="C33" s="90" t="s">
        <v>97</v>
      </c>
      <c r="D33" s="37">
        <v>16</v>
      </c>
      <c r="E33" s="223">
        <v>0.8</v>
      </c>
      <c r="F33" s="125"/>
      <c r="G33" s="125" t="s">
        <v>340</v>
      </c>
      <c r="H33" s="38" t="s">
        <v>408</v>
      </c>
      <c r="I33" s="274" t="s">
        <v>432</v>
      </c>
    </row>
    <row r="34" spans="1:10" ht="13.5" thickBot="1">
      <c r="A34" s="236"/>
      <c r="B34" s="180" t="s">
        <v>284</v>
      </c>
      <c r="C34" s="90" t="s">
        <v>97</v>
      </c>
      <c r="D34" s="37">
        <v>17</v>
      </c>
      <c r="E34" s="223">
        <v>0.8</v>
      </c>
      <c r="F34" s="125"/>
      <c r="G34" s="125" t="s">
        <v>340</v>
      </c>
      <c r="H34" s="38" t="s">
        <v>409</v>
      </c>
      <c r="I34" s="274" t="s">
        <v>432</v>
      </c>
    </row>
    <row r="35" spans="1:10" ht="13.5" thickBot="1">
      <c r="A35" s="236"/>
      <c r="B35" s="180" t="s">
        <v>284</v>
      </c>
      <c r="C35" s="90" t="s">
        <v>97</v>
      </c>
      <c r="D35" s="37">
        <v>18</v>
      </c>
      <c r="E35" s="223"/>
      <c r="F35" s="125"/>
      <c r="G35" s="125" t="s">
        <v>340</v>
      </c>
      <c r="H35" s="38" t="s">
        <v>410</v>
      </c>
      <c r="I35" s="274" t="s">
        <v>432</v>
      </c>
    </row>
    <row r="36" spans="1:10" ht="13.5" thickBot="1">
      <c r="A36" s="236"/>
      <c r="B36" s="180" t="s">
        <v>284</v>
      </c>
      <c r="C36" s="90" t="s">
        <v>97</v>
      </c>
      <c r="D36" s="37">
        <v>19</v>
      </c>
      <c r="E36" s="223"/>
      <c r="F36" s="125"/>
      <c r="G36" s="125" t="s">
        <v>340</v>
      </c>
      <c r="H36" s="38" t="s">
        <v>411</v>
      </c>
      <c r="I36" s="274" t="s">
        <v>432</v>
      </c>
    </row>
    <row r="37" spans="1:10" ht="13.5" thickBot="1">
      <c r="A37" s="236"/>
      <c r="B37" s="180" t="s">
        <v>284</v>
      </c>
      <c r="C37" s="90" t="s">
        <v>97</v>
      </c>
      <c r="D37" s="37">
        <v>20</v>
      </c>
      <c r="E37" s="223"/>
      <c r="F37" s="125"/>
      <c r="G37" s="125" t="s">
        <v>340</v>
      </c>
      <c r="H37" s="38" t="s">
        <v>412</v>
      </c>
      <c r="I37" s="274" t="s">
        <v>432</v>
      </c>
    </row>
    <row r="38" spans="1:10" ht="13.5" thickBot="1">
      <c r="A38" s="236"/>
      <c r="B38" s="180" t="s">
        <v>285</v>
      </c>
      <c r="C38" s="90" t="s">
        <v>97</v>
      </c>
      <c r="D38" s="37">
        <v>21</v>
      </c>
      <c r="E38" s="125"/>
      <c r="F38" s="125"/>
      <c r="G38" s="125" t="s">
        <v>340</v>
      </c>
      <c r="H38" s="38" t="s">
        <v>413</v>
      </c>
      <c r="I38" s="274" t="s">
        <v>432</v>
      </c>
    </row>
    <row r="39" spans="1:10" ht="13.5" thickBot="1">
      <c r="A39" s="236"/>
      <c r="B39" s="180" t="s">
        <v>284</v>
      </c>
      <c r="C39" s="90" t="s">
        <v>97</v>
      </c>
      <c r="D39" s="37">
        <v>22</v>
      </c>
      <c r="E39" s="125"/>
      <c r="F39" s="125"/>
      <c r="G39" s="125" t="s">
        <v>340</v>
      </c>
      <c r="H39" s="38" t="s">
        <v>414</v>
      </c>
      <c r="I39" s="274" t="s">
        <v>432</v>
      </c>
    </row>
    <row r="40" spans="1:10" ht="13.5" thickBot="1">
      <c r="A40" s="236"/>
      <c r="B40" s="180" t="s">
        <v>284</v>
      </c>
      <c r="C40" s="90" t="s">
        <v>97</v>
      </c>
      <c r="D40" s="37">
        <v>23</v>
      </c>
      <c r="E40" s="223">
        <v>0.8</v>
      </c>
      <c r="F40" s="125"/>
      <c r="G40" s="125" t="s">
        <v>340</v>
      </c>
      <c r="H40" s="38" t="s">
        <v>415</v>
      </c>
      <c r="I40" s="274" t="s">
        <v>432</v>
      </c>
    </row>
    <row r="41" spans="1:10" ht="13.5" thickBot="1">
      <c r="A41" s="236"/>
      <c r="B41" s="180" t="s">
        <v>284</v>
      </c>
      <c r="C41" s="90" t="s">
        <v>97</v>
      </c>
      <c r="D41" s="37">
        <v>24</v>
      </c>
      <c r="E41" s="223">
        <v>0.8</v>
      </c>
      <c r="F41" s="125"/>
      <c r="G41" s="125" t="s">
        <v>340</v>
      </c>
      <c r="H41" s="38" t="s">
        <v>416</v>
      </c>
      <c r="I41" s="274" t="s">
        <v>432</v>
      </c>
    </row>
    <row r="42" spans="1:10" ht="13.5" thickBot="1">
      <c r="A42" s="236"/>
      <c r="B42" s="180" t="s">
        <v>284</v>
      </c>
      <c r="C42" s="90" t="s">
        <v>97</v>
      </c>
      <c r="D42" s="37">
        <v>25</v>
      </c>
      <c r="E42" s="223"/>
      <c r="F42" s="125"/>
      <c r="G42" s="125" t="s">
        <v>340</v>
      </c>
      <c r="H42" s="38" t="s">
        <v>417</v>
      </c>
      <c r="I42" s="274" t="s">
        <v>432</v>
      </c>
    </row>
    <row r="43" spans="1:10" ht="13.5" thickBot="1">
      <c r="A43" s="236"/>
      <c r="B43" s="180" t="s">
        <v>284</v>
      </c>
      <c r="C43" s="90" t="s">
        <v>97</v>
      </c>
      <c r="D43" s="37">
        <v>26</v>
      </c>
      <c r="E43" s="223"/>
      <c r="F43" s="125"/>
      <c r="G43" s="125" t="s">
        <v>340</v>
      </c>
      <c r="H43" s="38" t="s">
        <v>418</v>
      </c>
      <c r="I43" s="274" t="s">
        <v>432</v>
      </c>
    </row>
    <row r="44" spans="1:10" ht="13.5" thickBot="1">
      <c r="A44" s="236"/>
      <c r="B44" s="180" t="s">
        <v>284</v>
      </c>
      <c r="C44" s="90" t="s">
        <v>97</v>
      </c>
      <c r="D44" s="37">
        <v>27</v>
      </c>
      <c r="E44" s="223"/>
      <c r="F44" s="125"/>
      <c r="G44" s="125" t="s">
        <v>340</v>
      </c>
      <c r="H44" s="38" t="s">
        <v>419</v>
      </c>
      <c r="I44" s="274" t="s">
        <v>432</v>
      </c>
    </row>
    <row r="45" spans="1:10" ht="13.5" thickBot="1">
      <c r="A45" s="236"/>
      <c r="B45" s="180" t="s">
        <v>284</v>
      </c>
      <c r="C45" s="90" t="s">
        <v>97</v>
      </c>
      <c r="D45" s="37">
        <v>28</v>
      </c>
      <c r="E45" s="125"/>
      <c r="F45" s="125"/>
      <c r="G45" s="125" t="s">
        <v>340</v>
      </c>
      <c r="H45" s="38" t="s">
        <v>420</v>
      </c>
      <c r="I45" s="274" t="s">
        <v>432</v>
      </c>
    </row>
    <row r="46" spans="1:10" ht="13.5" thickBot="1">
      <c r="B46" s="181" t="s">
        <v>285</v>
      </c>
      <c r="C46" s="91" t="s">
        <v>472</v>
      </c>
      <c r="D46" s="44">
        <v>1</v>
      </c>
      <c r="E46" s="128" t="s">
        <v>381</v>
      </c>
      <c r="F46" s="128"/>
      <c r="G46" s="128" t="s">
        <v>327</v>
      </c>
      <c r="H46" s="46" t="s">
        <v>380</v>
      </c>
      <c r="I46" s="419">
        <v>23.8</v>
      </c>
      <c r="J46" s="311"/>
    </row>
    <row r="47" spans="1:10" ht="13.5" thickBot="1">
      <c r="B47" s="181" t="s">
        <v>285</v>
      </c>
      <c r="C47" s="91" t="s">
        <v>472</v>
      </c>
      <c r="D47" s="44">
        <v>2</v>
      </c>
      <c r="E47" s="128" t="s">
        <v>382</v>
      </c>
      <c r="F47" s="128"/>
      <c r="G47" s="128" t="s">
        <v>327</v>
      </c>
      <c r="H47" s="45" t="s">
        <v>379</v>
      </c>
      <c r="I47" s="419">
        <v>2</v>
      </c>
      <c r="J47" s="372"/>
    </row>
    <row r="48" spans="1:10" ht="45.75" customHeight="1" thickBot="1">
      <c r="B48" s="181" t="s">
        <v>285</v>
      </c>
      <c r="C48" s="91" t="s">
        <v>472</v>
      </c>
      <c r="D48" s="44">
        <v>3</v>
      </c>
      <c r="E48" s="128" t="s">
        <v>383</v>
      </c>
      <c r="F48" s="128"/>
      <c r="G48" s="128" t="s">
        <v>327</v>
      </c>
      <c r="H48" s="45" t="s">
        <v>378</v>
      </c>
      <c r="I48" s="417">
        <v>0.19600000000000001</v>
      </c>
      <c r="J48" s="348"/>
    </row>
    <row r="49" spans="2:10" ht="53.25" customHeight="1" thickBot="1">
      <c r="B49" s="181" t="s">
        <v>285</v>
      </c>
      <c r="C49" s="91" t="s">
        <v>472</v>
      </c>
      <c r="D49" s="44">
        <v>4</v>
      </c>
      <c r="E49" s="224">
        <v>0.85</v>
      </c>
      <c r="F49" s="128"/>
      <c r="G49" s="128" t="s">
        <v>327</v>
      </c>
      <c r="H49" s="45" t="s">
        <v>87</v>
      </c>
      <c r="I49" s="420">
        <v>0.90920000000000001</v>
      </c>
      <c r="J49" s="350"/>
    </row>
    <row r="50" spans="2:10" ht="39.75" thickTop="1" thickBot="1">
      <c r="B50" s="180" t="s">
        <v>286</v>
      </c>
      <c r="C50" s="90" t="s">
        <v>236</v>
      </c>
      <c r="D50" s="37">
        <v>1</v>
      </c>
      <c r="E50" s="125">
        <v>5</v>
      </c>
      <c r="F50" s="125"/>
      <c r="G50" s="148" t="s">
        <v>488</v>
      </c>
      <c r="H50" s="38" t="s">
        <v>389</v>
      </c>
      <c r="I50" s="432">
        <v>13</v>
      </c>
      <c r="J50" s="430" t="s">
        <v>545</v>
      </c>
    </row>
    <row r="51" spans="2:10" ht="69.75" customHeight="1" thickTop="1" thickBot="1">
      <c r="B51" s="318" t="s">
        <v>286</v>
      </c>
      <c r="C51" s="90" t="s">
        <v>236</v>
      </c>
      <c r="D51" s="37">
        <v>2</v>
      </c>
      <c r="E51" s="148" t="s">
        <v>442</v>
      </c>
      <c r="F51" s="125"/>
      <c r="G51" s="148" t="s">
        <v>488</v>
      </c>
      <c r="H51" s="38" t="s">
        <v>388</v>
      </c>
      <c r="I51" s="431">
        <v>0.14960000000000001</v>
      </c>
      <c r="J51" s="429" t="s">
        <v>546</v>
      </c>
    </row>
    <row r="52" spans="2:10" ht="60" customHeight="1" thickTop="1">
      <c r="B52" s="179" t="s">
        <v>287</v>
      </c>
      <c r="C52" s="64" t="s">
        <v>122</v>
      </c>
      <c r="D52" s="64">
        <v>1</v>
      </c>
      <c r="E52" s="316" t="s">
        <v>450</v>
      </c>
      <c r="F52" s="64"/>
      <c r="G52" s="198" t="s">
        <v>341</v>
      </c>
      <c r="H52" s="41" t="s">
        <v>168</v>
      </c>
      <c r="I52" s="567">
        <v>1</v>
      </c>
      <c r="J52" s="576"/>
    </row>
    <row r="53" spans="2:10" ht="80.25" customHeight="1">
      <c r="B53" s="181" t="s">
        <v>287</v>
      </c>
      <c r="C53" s="57" t="s">
        <v>122</v>
      </c>
      <c r="D53" s="58">
        <v>2</v>
      </c>
      <c r="E53" s="317" t="s">
        <v>451</v>
      </c>
      <c r="F53" s="58"/>
      <c r="G53" s="58" t="s">
        <v>341</v>
      </c>
      <c r="H53" s="45" t="s">
        <v>169</v>
      </c>
      <c r="I53" s="568">
        <v>55</v>
      </c>
      <c r="J53" s="576"/>
    </row>
    <row r="54" spans="2:10" ht="113.25" customHeight="1">
      <c r="B54" s="181" t="s">
        <v>287</v>
      </c>
      <c r="C54" s="57" t="s">
        <v>122</v>
      </c>
      <c r="D54" s="58">
        <v>3</v>
      </c>
      <c r="E54" s="317" t="s">
        <v>452</v>
      </c>
      <c r="F54" s="58"/>
      <c r="G54" s="58" t="s">
        <v>341</v>
      </c>
      <c r="H54" s="45" t="s">
        <v>131</v>
      </c>
      <c r="I54" s="569">
        <v>0.63</v>
      </c>
      <c r="J54" s="373" t="s">
        <v>551</v>
      </c>
    </row>
    <row r="55" spans="2:10" ht="99.75" customHeight="1" thickBot="1">
      <c r="B55" s="181" t="s">
        <v>287</v>
      </c>
      <c r="C55" s="57" t="s">
        <v>122</v>
      </c>
      <c r="D55" s="58">
        <v>4</v>
      </c>
      <c r="E55" s="317" t="s">
        <v>453</v>
      </c>
      <c r="F55" s="58"/>
      <c r="G55" s="58" t="s">
        <v>341</v>
      </c>
      <c r="H55" s="45" t="s">
        <v>132</v>
      </c>
      <c r="I55" s="421">
        <v>576730</v>
      </c>
      <c r="J55" s="576"/>
    </row>
    <row r="56" spans="2:10" ht="75.75" customHeight="1">
      <c r="B56" s="181" t="s">
        <v>287</v>
      </c>
      <c r="C56" s="57" t="s">
        <v>122</v>
      </c>
      <c r="D56" s="58">
        <v>5</v>
      </c>
      <c r="E56" s="317" t="s">
        <v>454</v>
      </c>
      <c r="F56" s="58"/>
      <c r="G56" s="58" t="s">
        <v>341</v>
      </c>
      <c r="H56" s="45" t="s">
        <v>170</v>
      </c>
      <c r="I56" s="570">
        <v>40474</v>
      </c>
      <c r="J56" s="576"/>
    </row>
    <row r="57" spans="2:10" ht="95.25" customHeight="1">
      <c r="B57" s="181" t="s">
        <v>287</v>
      </c>
      <c r="C57" s="57" t="s">
        <v>122</v>
      </c>
      <c r="D57" s="58">
        <v>6</v>
      </c>
      <c r="E57" s="58">
        <v>0.95</v>
      </c>
      <c r="F57" s="58"/>
      <c r="G57" s="58" t="s">
        <v>341</v>
      </c>
      <c r="H57" s="45" t="s">
        <v>171</v>
      </c>
      <c r="I57" s="571"/>
      <c r="J57" s="577"/>
    </row>
    <row r="58" spans="2:10" ht="105.75" customHeight="1" thickBot="1">
      <c r="B58" s="181" t="s">
        <v>287</v>
      </c>
      <c r="C58" s="57" t="s">
        <v>122</v>
      </c>
      <c r="D58" s="58">
        <v>7</v>
      </c>
      <c r="E58" s="317" t="s">
        <v>455</v>
      </c>
      <c r="F58" s="58"/>
      <c r="G58" s="58" t="s">
        <v>341</v>
      </c>
      <c r="H58" s="45" t="s">
        <v>204</v>
      </c>
      <c r="I58" s="572">
        <v>0.14749999999999999</v>
      </c>
      <c r="J58" s="577" t="s">
        <v>552</v>
      </c>
    </row>
    <row r="59" spans="2:10" ht="54" customHeight="1">
      <c r="B59" s="181" t="s">
        <v>287</v>
      </c>
      <c r="C59" s="57" t="s">
        <v>122</v>
      </c>
      <c r="D59" s="58">
        <v>8</v>
      </c>
      <c r="E59" s="317" t="s">
        <v>456</v>
      </c>
      <c r="F59" s="58"/>
      <c r="G59" s="58" t="s">
        <v>341</v>
      </c>
      <c r="H59" s="45" t="s">
        <v>133</v>
      </c>
      <c r="I59" s="377">
        <v>0</v>
      </c>
      <c r="J59" s="577"/>
    </row>
    <row r="60" spans="2:10">
      <c r="B60" s="181" t="s">
        <v>287</v>
      </c>
      <c r="C60" s="91" t="s">
        <v>99</v>
      </c>
      <c r="D60" s="58">
        <v>9</v>
      </c>
      <c r="E60" s="58">
        <v>1</v>
      </c>
      <c r="F60" s="128"/>
      <c r="G60" s="58" t="s">
        <v>341</v>
      </c>
      <c r="H60" s="45" t="s">
        <v>149</v>
      </c>
      <c r="I60" s="573">
        <v>3.19</v>
      </c>
      <c r="J60" s="577"/>
    </row>
    <row r="61" spans="2:10">
      <c r="B61" s="181" t="s">
        <v>287</v>
      </c>
      <c r="C61" s="91" t="s">
        <v>99</v>
      </c>
      <c r="D61" s="58">
        <v>10</v>
      </c>
      <c r="E61" s="58">
        <v>1</v>
      </c>
      <c r="F61" s="128"/>
      <c r="G61" s="58" t="s">
        <v>341</v>
      </c>
      <c r="H61" s="45" t="s">
        <v>150</v>
      </c>
      <c r="I61" s="573">
        <v>6.11</v>
      </c>
      <c r="J61" s="577"/>
    </row>
    <row r="62" spans="2:10">
      <c r="B62" s="181" t="s">
        <v>287</v>
      </c>
      <c r="C62" s="91" t="s">
        <v>99</v>
      </c>
      <c r="D62" s="58">
        <v>11</v>
      </c>
      <c r="E62" s="58">
        <v>0.95</v>
      </c>
      <c r="F62" s="128" t="s">
        <v>92</v>
      </c>
      <c r="G62" s="58" t="s">
        <v>341</v>
      </c>
      <c r="H62" s="45" t="s">
        <v>58</v>
      </c>
      <c r="I62" s="573">
        <v>0.99</v>
      </c>
      <c r="J62" s="577"/>
    </row>
    <row r="63" spans="2:10">
      <c r="B63" s="181" t="s">
        <v>287</v>
      </c>
      <c r="C63" s="91" t="s">
        <v>99</v>
      </c>
      <c r="D63" s="58">
        <v>12</v>
      </c>
      <c r="E63" s="58">
        <v>0.95</v>
      </c>
      <c r="F63" s="128" t="s">
        <v>63</v>
      </c>
      <c r="G63" s="58" t="s">
        <v>341</v>
      </c>
      <c r="H63" s="45" t="s">
        <v>59</v>
      </c>
      <c r="I63" s="573" t="s">
        <v>550</v>
      </c>
      <c r="J63" s="577"/>
    </row>
    <row r="64" spans="2:10" ht="98.25" customHeight="1">
      <c r="B64" s="181" t="s">
        <v>287</v>
      </c>
      <c r="C64" s="91" t="s">
        <v>99</v>
      </c>
      <c r="D64" s="58">
        <v>13</v>
      </c>
      <c r="E64" s="58">
        <v>0.5</v>
      </c>
      <c r="F64" s="128"/>
      <c r="G64" s="58" t="s">
        <v>341</v>
      </c>
      <c r="H64" s="45" t="s">
        <v>303</v>
      </c>
      <c r="I64" s="378">
        <v>0.65</v>
      </c>
      <c r="J64" s="578"/>
    </row>
    <row r="65" spans="2:10" ht="69.75" customHeight="1">
      <c r="B65" s="181" t="s">
        <v>287</v>
      </c>
      <c r="C65" s="91" t="s">
        <v>99</v>
      </c>
      <c r="D65" s="58">
        <v>14</v>
      </c>
      <c r="E65" s="58">
        <v>0.5</v>
      </c>
      <c r="F65" s="128"/>
      <c r="G65" s="58" t="s">
        <v>341</v>
      </c>
      <c r="H65" s="45" t="s">
        <v>305</v>
      </c>
      <c r="I65" s="378">
        <v>0.54</v>
      </c>
      <c r="J65" s="579" t="s">
        <v>553</v>
      </c>
    </row>
    <row r="66" spans="2:10">
      <c r="B66" s="181" t="s">
        <v>287</v>
      </c>
      <c r="C66" s="91" t="s">
        <v>99</v>
      </c>
      <c r="D66" s="58">
        <v>15</v>
      </c>
      <c r="E66" s="58">
        <v>1</v>
      </c>
      <c r="F66" s="128"/>
      <c r="G66" s="58" t="s">
        <v>341</v>
      </c>
      <c r="H66" s="45" t="s">
        <v>128</v>
      </c>
      <c r="I66" s="378">
        <v>2.38</v>
      </c>
      <c r="J66" s="580"/>
    </row>
    <row r="67" spans="2:10">
      <c r="B67" s="181" t="s">
        <v>287</v>
      </c>
      <c r="C67" s="91" t="s">
        <v>99</v>
      </c>
      <c r="D67" s="58">
        <v>16</v>
      </c>
      <c r="E67" s="58">
        <v>1</v>
      </c>
      <c r="F67" s="128"/>
      <c r="G67" s="58" t="s">
        <v>341</v>
      </c>
      <c r="H67" s="45" t="s">
        <v>129</v>
      </c>
      <c r="I67" s="574">
        <v>3.09</v>
      </c>
      <c r="J67" s="580"/>
    </row>
    <row r="68" spans="2:10">
      <c r="B68" s="181" t="s">
        <v>287</v>
      </c>
      <c r="C68" s="91" t="s">
        <v>99</v>
      </c>
      <c r="D68" s="58">
        <v>17</v>
      </c>
      <c r="E68" s="58">
        <v>0.95</v>
      </c>
      <c r="F68" s="128" t="s">
        <v>92</v>
      </c>
      <c r="G68" s="58" t="s">
        <v>341</v>
      </c>
      <c r="H68" s="45" t="s">
        <v>60</v>
      </c>
      <c r="I68" s="574">
        <v>0.99</v>
      </c>
      <c r="J68" s="580"/>
    </row>
    <row r="69" spans="2:10">
      <c r="B69" s="181" t="s">
        <v>287</v>
      </c>
      <c r="C69" s="91" t="s">
        <v>99</v>
      </c>
      <c r="D69" s="58">
        <v>18</v>
      </c>
      <c r="E69" s="58">
        <v>0.95</v>
      </c>
      <c r="F69" s="128" t="s">
        <v>63</v>
      </c>
      <c r="G69" s="58" t="s">
        <v>341</v>
      </c>
      <c r="H69" s="45" t="s">
        <v>61</v>
      </c>
      <c r="I69" s="574">
        <v>0.99</v>
      </c>
      <c r="J69" s="580"/>
    </row>
    <row r="70" spans="2:10">
      <c r="B70" s="181" t="s">
        <v>287</v>
      </c>
      <c r="C70" s="91" t="s">
        <v>99</v>
      </c>
      <c r="D70" s="58">
        <v>19</v>
      </c>
      <c r="E70" s="58">
        <v>0.5</v>
      </c>
      <c r="F70" s="128"/>
      <c r="G70" s="58" t="s">
        <v>341</v>
      </c>
      <c r="H70" s="45" t="s">
        <v>306</v>
      </c>
      <c r="I70" s="574">
        <v>0.7</v>
      </c>
      <c r="J70" s="580"/>
    </row>
    <row r="71" spans="2:10" ht="38.25">
      <c r="B71" s="181" t="s">
        <v>287</v>
      </c>
      <c r="C71" s="91" t="s">
        <v>99</v>
      </c>
      <c r="D71" s="58">
        <v>20</v>
      </c>
      <c r="E71" s="58">
        <v>0.5</v>
      </c>
      <c r="F71" s="128"/>
      <c r="G71" s="58" t="s">
        <v>341</v>
      </c>
      <c r="H71" s="45" t="s">
        <v>307</v>
      </c>
      <c r="I71" s="573">
        <v>0.59</v>
      </c>
      <c r="J71" s="580" t="s">
        <v>554</v>
      </c>
    </row>
    <row r="72" spans="2:10">
      <c r="B72" s="181" t="s">
        <v>287</v>
      </c>
      <c r="C72" s="91" t="s">
        <v>99</v>
      </c>
      <c r="D72" s="58">
        <v>21</v>
      </c>
      <c r="E72" s="58">
        <v>1</v>
      </c>
      <c r="F72" s="128"/>
      <c r="G72" s="58" t="s">
        <v>341</v>
      </c>
      <c r="H72" s="45" t="s">
        <v>79</v>
      </c>
      <c r="I72" s="573">
        <v>3.03</v>
      </c>
      <c r="J72" s="580"/>
    </row>
    <row r="73" spans="2:10">
      <c r="B73" s="181" t="s">
        <v>287</v>
      </c>
      <c r="C73" s="91" t="s">
        <v>99</v>
      </c>
      <c r="D73" s="58">
        <v>22</v>
      </c>
      <c r="E73" s="58">
        <v>1</v>
      </c>
      <c r="F73" s="128"/>
      <c r="G73" s="58" t="s">
        <v>341</v>
      </c>
      <c r="H73" s="45" t="s">
        <v>130</v>
      </c>
      <c r="I73" s="574">
        <v>3.05</v>
      </c>
      <c r="J73" s="580"/>
    </row>
    <row r="74" spans="2:10" ht="43.5" customHeight="1">
      <c r="B74" s="181" t="s">
        <v>287</v>
      </c>
      <c r="C74" s="91" t="s">
        <v>99</v>
      </c>
      <c r="D74" s="58">
        <v>23</v>
      </c>
      <c r="E74" s="58">
        <v>0.95</v>
      </c>
      <c r="F74" s="128" t="s">
        <v>92</v>
      </c>
      <c r="G74" s="58" t="s">
        <v>341</v>
      </c>
      <c r="H74" s="45" t="s">
        <v>80</v>
      </c>
      <c r="I74" s="574">
        <v>1</v>
      </c>
      <c r="J74" s="581"/>
    </row>
    <row r="75" spans="2:10">
      <c r="B75" s="181" t="s">
        <v>287</v>
      </c>
      <c r="C75" s="91" t="s">
        <v>99</v>
      </c>
      <c r="D75" s="58">
        <v>24</v>
      </c>
      <c r="E75" s="58">
        <v>0.95</v>
      </c>
      <c r="F75" s="128" t="s">
        <v>63</v>
      </c>
      <c r="G75" s="58" t="s">
        <v>341</v>
      </c>
      <c r="H75" s="45" t="s">
        <v>55</v>
      </c>
      <c r="I75" s="574">
        <v>1</v>
      </c>
      <c r="J75" s="374"/>
    </row>
    <row r="76" spans="2:10">
      <c r="B76" s="181" t="s">
        <v>287</v>
      </c>
      <c r="C76" s="91" t="s">
        <v>99</v>
      </c>
      <c r="D76" s="58">
        <v>25</v>
      </c>
      <c r="E76" s="58">
        <v>0.5</v>
      </c>
      <c r="F76" s="128"/>
      <c r="G76" s="58" t="s">
        <v>341</v>
      </c>
      <c r="H76" s="45" t="s">
        <v>308</v>
      </c>
      <c r="I76" s="574">
        <v>0.66</v>
      </c>
      <c r="J76" s="580"/>
    </row>
    <row r="77" spans="2:10">
      <c r="B77" s="181" t="s">
        <v>287</v>
      </c>
      <c r="C77" s="91" t="s">
        <v>99</v>
      </c>
      <c r="D77" s="58">
        <v>26</v>
      </c>
      <c r="E77" s="58">
        <v>0.5</v>
      </c>
      <c r="F77" s="128"/>
      <c r="G77" s="58" t="s">
        <v>341</v>
      </c>
      <c r="H77" s="45" t="s">
        <v>309</v>
      </c>
      <c r="I77" s="574">
        <v>0.62</v>
      </c>
      <c r="J77" s="580"/>
    </row>
    <row r="78" spans="2:10">
      <c r="B78" s="181" t="s">
        <v>287</v>
      </c>
      <c r="C78" s="91" t="s">
        <v>99</v>
      </c>
      <c r="D78" s="58">
        <v>27</v>
      </c>
      <c r="E78" s="58">
        <v>1</v>
      </c>
      <c r="F78" s="128"/>
      <c r="G78" s="58" t="s">
        <v>341</v>
      </c>
      <c r="H78" s="45" t="s">
        <v>175</v>
      </c>
      <c r="I78" s="574">
        <v>1.96</v>
      </c>
      <c r="J78" s="580"/>
    </row>
    <row r="79" spans="2:10">
      <c r="B79" s="181" t="s">
        <v>287</v>
      </c>
      <c r="C79" s="91" t="s">
        <v>99</v>
      </c>
      <c r="D79" s="58">
        <v>28</v>
      </c>
      <c r="E79" s="58">
        <v>1</v>
      </c>
      <c r="F79" s="128"/>
      <c r="G79" s="58" t="s">
        <v>341</v>
      </c>
      <c r="H79" s="45" t="s">
        <v>176</v>
      </c>
      <c r="I79" s="574">
        <v>4.99</v>
      </c>
      <c r="J79" s="580"/>
    </row>
    <row r="80" spans="2:10">
      <c r="B80" s="181" t="s">
        <v>287</v>
      </c>
      <c r="C80" s="58" t="s">
        <v>99</v>
      </c>
      <c r="D80" s="58">
        <v>29</v>
      </c>
      <c r="E80" s="58">
        <v>0.95</v>
      </c>
      <c r="F80" s="58" t="s">
        <v>63</v>
      </c>
      <c r="G80" s="58" t="s">
        <v>341</v>
      </c>
      <c r="H80" s="45" t="s">
        <v>56</v>
      </c>
      <c r="I80" s="574">
        <v>1</v>
      </c>
      <c r="J80" s="580"/>
    </row>
    <row r="81" spans="2:10">
      <c r="B81" s="181" t="s">
        <v>287</v>
      </c>
      <c r="C81" s="58" t="s">
        <v>99</v>
      </c>
      <c r="D81" s="58">
        <v>30</v>
      </c>
      <c r="E81" s="58">
        <v>0.95</v>
      </c>
      <c r="F81" s="58" t="s">
        <v>63</v>
      </c>
      <c r="G81" s="58" t="s">
        <v>341</v>
      </c>
      <c r="H81" s="45" t="s">
        <v>57</v>
      </c>
      <c r="I81" s="575">
        <v>0.2</v>
      </c>
      <c r="J81" s="580" t="s">
        <v>555</v>
      </c>
    </row>
    <row r="82" spans="2:10">
      <c r="B82" s="181" t="s">
        <v>287</v>
      </c>
      <c r="C82" s="91" t="s">
        <v>99</v>
      </c>
      <c r="D82" s="58">
        <v>31</v>
      </c>
      <c r="E82" s="58">
        <v>0.5</v>
      </c>
      <c r="F82" s="189"/>
      <c r="G82" s="58" t="s">
        <v>341</v>
      </c>
      <c r="H82" s="45" t="s">
        <v>310</v>
      </c>
      <c r="I82" s="574">
        <v>0.57999999999999996</v>
      </c>
      <c r="J82" s="580"/>
    </row>
    <row r="83" spans="2:10" ht="54" customHeight="1" thickBot="1">
      <c r="B83" s="188" t="s">
        <v>287</v>
      </c>
      <c r="C83" s="176" t="s">
        <v>99</v>
      </c>
      <c r="D83" s="65">
        <v>32</v>
      </c>
      <c r="E83" s="65">
        <v>0.5</v>
      </c>
      <c r="F83" s="177"/>
      <c r="G83" s="65" t="s">
        <v>341</v>
      </c>
      <c r="H83" s="66" t="s">
        <v>311</v>
      </c>
      <c r="I83" s="574">
        <v>0.52</v>
      </c>
      <c r="J83" s="580"/>
    </row>
    <row r="92" spans="2:10">
      <c r="H92" s="19" t="s">
        <v>541</v>
      </c>
    </row>
  </sheetData>
  <mergeCells count="2">
    <mergeCell ref="C2:H2"/>
    <mergeCell ref="C3:H3"/>
  </mergeCells>
  <phoneticPr fontId="12" type="noConversion"/>
  <pageMargins left="0.75000000000000011" right="0.75000000000000011" top="1" bottom="1" header="0.5" footer="0.5"/>
  <pageSetup paperSize="10" orientation="landscape"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K50"/>
  <sheetViews>
    <sheetView topLeftCell="A11" zoomScale="75" zoomScaleNormal="75" workbookViewId="0">
      <selection activeCell="I18" sqref="I18"/>
    </sheetView>
  </sheetViews>
  <sheetFormatPr defaultRowHeight="12.75"/>
  <cols>
    <col min="1" max="1" width="9.140625" style="19"/>
    <col min="2" max="2" width="8" style="19" bestFit="1" customWidth="1"/>
    <col min="3" max="3" width="21.140625" style="19" bestFit="1" customWidth="1"/>
    <col min="4" max="6" width="10.85546875" style="19"/>
    <col min="7" max="7" width="14.140625" style="19" bestFit="1" customWidth="1"/>
    <col min="8" max="8" width="85.85546875" style="19" customWidth="1"/>
    <col min="9" max="9" width="10.85546875" style="19"/>
    <col min="10" max="10" width="39" style="19" customWidth="1"/>
    <col min="11" max="11" width="42.85546875" style="19" customWidth="1"/>
    <col min="12" max="16384" width="9.140625" style="19"/>
  </cols>
  <sheetData>
    <row r="1" spans="2:11" ht="13.5" thickBot="1"/>
    <row r="2" spans="2:11">
      <c r="B2" s="55"/>
      <c r="C2" s="560" t="s">
        <v>146</v>
      </c>
      <c r="D2" s="561"/>
      <c r="E2" s="561"/>
      <c r="F2" s="561"/>
      <c r="G2" s="561"/>
      <c r="H2" s="562"/>
    </row>
    <row r="3" spans="2:11" ht="13.5" thickBot="1">
      <c r="B3" s="56"/>
      <c r="C3" s="566" t="s">
        <v>118</v>
      </c>
      <c r="D3" s="564"/>
      <c r="E3" s="564"/>
      <c r="F3" s="564"/>
      <c r="G3" s="564"/>
      <c r="H3" s="565"/>
    </row>
    <row r="4" spans="2:11" ht="13.5" thickBot="1">
      <c r="B4" s="59"/>
      <c r="C4" s="92"/>
      <c r="D4" s="60"/>
      <c r="E4" s="60"/>
      <c r="F4" s="60"/>
      <c r="G4" s="196"/>
      <c r="H4" s="61"/>
    </row>
    <row r="5" spans="2:11" ht="13.5" thickBot="1">
      <c r="B5" s="77" t="s">
        <v>44</v>
      </c>
      <c r="C5" s="62" t="s">
        <v>121</v>
      </c>
      <c r="D5" s="78" t="s">
        <v>151</v>
      </c>
      <c r="E5" s="78" t="s">
        <v>152</v>
      </c>
      <c r="F5" s="78" t="s">
        <v>119</v>
      </c>
      <c r="G5" s="197" t="s">
        <v>313</v>
      </c>
      <c r="H5" s="79" t="s">
        <v>153</v>
      </c>
      <c r="I5" s="270" t="str">
        <f>WPA!J5</f>
        <v>Q415</v>
      </c>
      <c r="J5" s="270" t="s">
        <v>423</v>
      </c>
    </row>
    <row r="6" spans="2:11" ht="38.25">
      <c r="B6" s="182" t="s">
        <v>289</v>
      </c>
      <c r="C6" s="116" t="s">
        <v>123</v>
      </c>
      <c r="D6" s="68">
        <v>1</v>
      </c>
      <c r="E6" s="69"/>
      <c r="F6" s="34">
        <v>0</v>
      </c>
      <c r="G6" s="34" t="s">
        <v>321</v>
      </c>
      <c r="H6" s="133" t="s">
        <v>358</v>
      </c>
      <c r="I6" s="422"/>
      <c r="J6" s="399" t="s">
        <v>519</v>
      </c>
    </row>
    <row r="7" spans="2:11" ht="141" customHeight="1">
      <c r="B7" s="182" t="s">
        <v>289</v>
      </c>
      <c r="C7" s="116" t="s">
        <v>123</v>
      </c>
      <c r="D7" s="70">
        <v>2</v>
      </c>
      <c r="E7" s="71"/>
      <c r="F7" s="37">
        <v>0</v>
      </c>
      <c r="G7" s="37" t="s">
        <v>321</v>
      </c>
      <c r="H7" s="134" t="s">
        <v>359</v>
      </c>
      <c r="I7" s="423">
        <v>1</v>
      </c>
      <c r="J7" s="427" t="s">
        <v>520</v>
      </c>
    </row>
    <row r="8" spans="2:11" ht="78.75" customHeight="1">
      <c r="B8" s="182" t="s">
        <v>289</v>
      </c>
      <c r="C8" s="116" t="s">
        <v>123</v>
      </c>
      <c r="D8" s="70">
        <v>3</v>
      </c>
      <c r="E8" s="71"/>
      <c r="F8" s="219">
        <v>0.85</v>
      </c>
      <c r="G8" s="37" t="s">
        <v>321</v>
      </c>
      <c r="H8" s="157" t="s">
        <v>360</v>
      </c>
      <c r="I8" s="424"/>
      <c r="J8" s="428" t="s">
        <v>521</v>
      </c>
    </row>
    <row r="9" spans="2:11" ht="146.25" customHeight="1">
      <c r="B9" s="182" t="s">
        <v>289</v>
      </c>
      <c r="C9" s="116" t="s">
        <v>123</v>
      </c>
      <c r="D9" s="70">
        <v>4</v>
      </c>
      <c r="E9" s="71"/>
      <c r="F9" s="37" t="s">
        <v>363</v>
      </c>
      <c r="G9" s="37" t="s">
        <v>321</v>
      </c>
      <c r="H9" s="157" t="s">
        <v>361</v>
      </c>
      <c r="I9" s="425"/>
      <c r="J9" s="427" t="s">
        <v>522</v>
      </c>
    </row>
    <row r="10" spans="2:11" ht="186" customHeight="1">
      <c r="B10" s="182" t="s">
        <v>289</v>
      </c>
      <c r="C10" s="116" t="s">
        <v>123</v>
      </c>
      <c r="D10" s="70">
        <v>5</v>
      </c>
      <c r="E10" s="71"/>
      <c r="F10" s="37" t="s">
        <v>364</v>
      </c>
      <c r="G10" s="37" t="s">
        <v>321</v>
      </c>
      <c r="H10" s="157" t="s">
        <v>362</v>
      </c>
      <c r="I10" s="425"/>
      <c r="J10" s="427" t="s">
        <v>523</v>
      </c>
    </row>
    <row r="11" spans="2:11" s="215" customFormat="1" ht="81.75" customHeight="1">
      <c r="B11" s="182" t="s">
        <v>289</v>
      </c>
      <c r="C11" s="216" t="s">
        <v>123</v>
      </c>
      <c r="D11" s="70">
        <v>6</v>
      </c>
      <c r="E11" s="37"/>
      <c r="F11" s="37">
        <v>0</v>
      </c>
      <c r="G11" s="37" t="s">
        <v>321</v>
      </c>
      <c r="H11" s="157" t="s">
        <v>356</v>
      </c>
      <c r="I11" s="425"/>
      <c r="J11" s="427"/>
    </row>
    <row r="12" spans="2:11" s="215" customFormat="1" ht="65.25" customHeight="1" thickBot="1">
      <c r="B12" s="182" t="s">
        <v>289</v>
      </c>
      <c r="C12" s="216" t="s">
        <v>123</v>
      </c>
      <c r="D12" s="70">
        <v>7</v>
      </c>
      <c r="E12" s="70"/>
      <c r="F12" s="70">
        <v>8</v>
      </c>
      <c r="G12" s="37" t="s">
        <v>321</v>
      </c>
      <c r="H12" s="157" t="s">
        <v>357</v>
      </c>
      <c r="I12" s="426">
        <v>4</v>
      </c>
      <c r="J12" s="398" t="s">
        <v>524</v>
      </c>
    </row>
    <row r="13" spans="2:11" s="215" customFormat="1" ht="65.25" customHeight="1" thickBot="1">
      <c r="B13" s="182" t="s">
        <v>289</v>
      </c>
      <c r="C13" s="216" t="s">
        <v>123</v>
      </c>
      <c r="D13" s="70"/>
      <c r="E13" s="70">
        <v>8</v>
      </c>
      <c r="F13" s="217">
        <v>40634</v>
      </c>
      <c r="G13" s="37" t="s">
        <v>321</v>
      </c>
      <c r="H13" s="218" t="s">
        <v>494</v>
      </c>
      <c r="I13" s="275">
        <v>40634</v>
      </c>
      <c r="J13" s="393" t="s">
        <v>495</v>
      </c>
    </row>
    <row r="14" spans="2:11" s="215" customFormat="1" ht="65.25" customHeight="1" thickBot="1">
      <c r="B14" s="182" t="s">
        <v>289</v>
      </c>
      <c r="C14" s="216" t="s">
        <v>123</v>
      </c>
      <c r="D14" s="400"/>
      <c r="E14" s="400">
        <v>9</v>
      </c>
      <c r="F14" s="401">
        <v>42460</v>
      </c>
      <c r="G14" s="71" t="s">
        <v>507</v>
      </c>
      <c r="H14" s="402" t="s">
        <v>501</v>
      </c>
      <c r="I14" s="405"/>
      <c r="J14" s="407" t="s">
        <v>509</v>
      </c>
      <c r="K14" s="407" t="s">
        <v>513</v>
      </c>
    </row>
    <row r="15" spans="2:11" ht="39" thickBot="1">
      <c r="B15" s="182" t="s">
        <v>289</v>
      </c>
      <c r="C15" s="216" t="s">
        <v>123</v>
      </c>
      <c r="D15" s="400"/>
      <c r="E15" s="70">
        <v>10</v>
      </c>
      <c r="F15" s="401"/>
      <c r="G15" s="71" t="s">
        <v>508</v>
      </c>
      <c r="H15" s="402" t="s">
        <v>502</v>
      </c>
      <c r="I15" s="405"/>
      <c r="J15" s="407" t="s">
        <v>510</v>
      </c>
      <c r="K15" s="404"/>
    </row>
    <row r="16" spans="2:11" ht="26.25" thickBot="1">
      <c r="B16" s="182" t="s">
        <v>289</v>
      </c>
      <c r="C16" s="216" t="s">
        <v>123</v>
      </c>
      <c r="D16" s="400"/>
      <c r="E16" s="400">
        <v>11</v>
      </c>
      <c r="F16" s="401">
        <v>42460</v>
      </c>
      <c r="G16" s="71" t="s">
        <v>507</v>
      </c>
      <c r="H16" s="402" t="s">
        <v>503</v>
      </c>
      <c r="I16" s="405"/>
      <c r="J16" s="407" t="s">
        <v>511</v>
      </c>
      <c r="K16" s="404"/>
    </row>
    <row r="17" spans="2:11" ht="39" thickBot="1">
      <c r="B17" s="182" t="s">
        <v>289</v>
      </c>
      <c r="C17" s="216" t="s">
        <v>123</v>
      </c>
      <c r="D17" s="400"/>
      <c r="E17" s="70">
        <v>12</v>
      </c>
      <c r="F17" s="401">
        <v>42296</v>
      </c>
      <c r="G17" s="71" t="s">
        <v>507</v>
      </c>
      <c r="H17" s="402" t="s">
        <v>504</v>
      </c>
      <c r="I17" s="406">
        <v>42296</v>
      </c>
      <c r="J17" s="408" t="s">
        <v>512</v>
      </c>
      <c r="K17" s="408" t="s">
        <v>514</v>
      </c>
    </row>
    <row r="18" spans="2:11" ht="13.5" thickBot="1">
      <c r="B18" s="182" t="s">
        <v>289</v>
      </c>
      <c r="C18" s="216" t="s">
        <v>123</v>
      </c>
      <c r="D18" s="400"/>
      <c r="E18" s="400">
        <v>13</v>
      </c>
      <c r="F18" s="401">
        <v>42348</v>
      </c>
      <c r="G18" s="71" t="s">
        <v>508</v>
      </c>
      <c r="H18" s="402" t="s">
        <v>505</v>
      </c>
      <c r="I18" s="406">
        <v>42345</v>
      </c>
      <c r="J18" s="403"/>
      <c r="K18" s="386"/>
    </row>
    <row r="19" spans="2:11" ht="39" thickBot="1">
      <c r="B19" s="182" t="s">
        <v>289</v>
      </c>
      <c r="C19" s="216" t="s">
        <v>123</v>
      </c>
      <c r="D19" s="400"/>
      <c r="E19" s="70">
        <v>14</v>
      </c>
      <c r="F19" s="401">
        <v>42315</v>
      </c>
      <c r="G19" s="37" t="s">
        <v>321</v>
      </c>
      <c r="H19" s="402" t="s">
        <v>506</v>
      </c>
      <c r="I19" s="405"/>
      <c r="J19" s="403" t="s">
        <v>525</v>
      </c>
    </row>
    <row r="20" spans="2:11" ht="13.5" thickBot="1">
      <c r="B20" s="183" t="s">
        <v>290</v>
      </c>
      <c r="C20" s="118" t="s">
        <v>124</v>
      </c>
      <c r="D20" s="64">
        <v>1</v>
      </c>
      <c r="E20" s="64"/>
      <c r="F20" s="64"/>
      <c r="G20" s="387" t="s">
        <v>490</v>
      </c>
      <c r="H20" s="41" t="s">
        <v>182</v>
      </c>
      <c r="I20" s="281">
        <v>0</v>
      </c>
      <c r="J20" s="384" t="s">
        <v>515</v>
      </c>
    </row>
    <row r="21" spans="2:11" ht="13.5" thickBot="1">
      <c r="B21" s="183" t="s">
        <v>290</v>
      </c>
      <c r="C21" s="118" t="s">
        <v>124</v>
      </c>
      <c r="D21" s="58">
        <v>2</v>
      </c>
      <c r="E21" s="58"/>
      <c r="F21" s="58"/>
      <c r="G21" s="387" t="s">
        <v>490</v>
      </c>
      <c r="H21" s="45" t="s">
        <v>325</v>
      </c>
      <c r="I21" s="281">
        <v>0</v>
      </c>
      <c r="J21" s="385"/>
    </row>
    <row r="22" spans="2:11" ht="99" customHeight="1" thickBot="1">
      <c r="B22" s="183" t="s">
        <v>290</v>
      </c>
      <c r="C22" s="118" t="s">
        <v>69</v>
      </c>
      <c r="D22" s="58"/>
      <c r="E22" s="20">
        <v>3</v>
      </c>
      <c r="F22" s="74">
        <v>42339</v>
      </c>
      <c r="G22" s="387" t="s">
        <v>490</v>
      </c>
      <c r="H22" s="45" t="s">
        <v>326</v>
      </c>
      <c r="I22" s="363"/>
      <c r="J22" s="386" t="s">
        <v>489</v>
      </c>
    </row>
    <row r="23" spans="2:11" ht="78.75" customHeight="1" thickBot="1">
      <c r="B23" s="202" t="s">
        <v>290</v>
      </c>
      <c r="C23" s="203" t="s">
        <v>69</v>
      </c>
      <c r="D23" s="65"/>
      <c r="E23" s="21">
        <v>4</v>
      </c>
      <c r="F23" s="75">
        <v>41791</v>
      </c>
      <c r="G23" s="200" t="s">
        <v>323</v>
      </c>
      <c r="H23" s="204" t="s">
        <v>324</v>
      </c>
      <c r="I23" s="363"/>
      <c r="J23" s="415" t="s">
        <v>516</v>
      </c>
    </row>
    <row r="24" spans="2:11" ht="93" customHeight="1">
      <c r="B24" s="182" t="s">
        <v>291</v>
      </c>
      <c r="C24" s="116" t="s">
        <v>70</v>
      </c>
      <c r="D24" s="76">
        <v>1</v>
      </c>
      <c r="E24" s="76"/>
      <c r="F24" s="76"/>
      <c r="G24" s="199" t="s">
        <v>319</v>
      </c>
      <c r="H24" s="201" t="s">
        <v>31</v>
      </c>
      <c r="I24" s="363"/>
      <c r="J24" s="351" t="s">
        <v>468</v>
      </c>
    </row>
    <row r="25" spans="2:11" ht="25.5">
      <c r="B25" s="182" t="s">
        <v>291</v>
      </c>
      <c r="C25" s="116" t="s">
        <v>70</v>
      </c>
      <c r="D25" s="70">
        <v>2</v>
      </c>
      <c r="E25" s="70"/>
      <c r="F25" s="70"/>
      <c r="G25" s="199" t="s">
        <v>319</v>
      </c>
      <c r="H25" s="72" t="s">
        <v>32</v>
      </c>
      <c r="I25" s="364"/>
      <c r="J25" s="366" t="s">
        <v>468</v>
      </c>
    </row>
    <row r="26" spans="2:11">
      <c r="B26" s="182" t="s">
        <v>291</v>
      </c>
      <c r="C26" s="116" t="s">
        <v>70</v>
      </c>
      <c r="D26" s="76">
        <v>3</v>
      </c>
      <c r="E26" s="70"/>
      <c r="F26" s="70"/>
      <c r="G26" s="199" t="s">
        <v>319</v>
      </c>
      <c r="H26" s="72" t="s">
        <v>33</v>
      </c>
      <c r="I26" s="338" t="s">
        <v>459</v>
      </c>
      <c r="J26" s="366"/>
    </row>
    <row r="27" spans="2:11">
      <c r="B27" s="182" t="s">
        <v>291</v>
      </c>
      <c r="C27" s="116" t="s">
        <v>70</v>
      </c>
      <c r="D27" s="70">
        <v>4</v>
      </c>
      <c r="E27" s="70"/>
      <c r="F27" s="70"/>
      <c r="G27" s="199" t="s">
        <v>319</v>
      </c>
      <c r="H27" s="72" t="s">
        <v>34</v>
      </c>
      <c r="I27" s="338">
        <v>100</v>
      </c>
      <c r="J27" s="366"/>
    </row>
    <row r="28" spans="2:11">
      <c r="B28" s="182" t="s">
        <v>291</v>
      </c>
      <c r="C28" s="116" t="s">
        <v>70</v>
      </c>
      <c r="D28" s="76">
        <v>5</v>
      </c>
      <c r="E28" s="220"/>
      <c r="F28" s="220"/>
      <c r="G28" s="199" t="s">
        <v>319</v>
      </c>
      <c r="H28" s="221" t="s">
        <v>365</v>
      </c>
      <c r="I28" s="339">
        <v>100</v>
      </c>
      <c r="J28" s="366"/>
    </row>
    <row r="29" spans="2:11">
      <c r="B29" s="182" t="s">
        <v>291</v>
      </c>
      <c r="C29" s="116" t="s">
        <v>70</v>
      </c>
      <c r="D29" s="70">
        <v>6</v>
      </c>
      <c r="E29" s="220"/>
      <c r="F29" s="307">
        <v>0.95</v>
      </c>
      <c r="G29" s="199" t="s">
        <v>319</v>
      </c>
      <c r="H29" s="221" t="s">
        <v>366</v>
      </c>
      <c r="I29" s="369" t="s">
        <v>470</v>
      </c>
      <c r="J29" s="367"/>
    </row>
    <row r="30" spans="2:11">
      <c r="B30" s="182" t="s">
        <v>291</v>
      </c>
      <c r="C30" s="116" t="s">
        <v>70</v>
      </c>
      <c r="D30" s="76">
        <v>7</v>
      </c>
      <c r="E30" s="220"/>
      <c r="F30" s="307">
        <v>0.95</v>
      </c>
      <c r="G30" s="199" t="s">
        <v>319</v>
      </c>
      <c r="H30" s="218" t="s">
        <v>367</v>
      </c>
      <c r="I30" s="370" t="s">
        <v>470</v>
      </c>
      <c r="J30" s="367"/>
    </row>
    <row r="31" spans="2:11" ht="60" customHeight="1">
      <c r="B31" s="182" t="s">
        <v>291</v>
      </c>
      <c r="C31" s="116" t="s">
        <v>70</v>
      </c>
      <c r="D31" s="70">
        <v>8</v>
      </c>
      <c r="E31" s="233"/>
      <c r="F31" s="308">
        <v>1</v>
      </c>
      <c r="G31" s="199" t="s">
        <v>319</v>
      </c>
      <c r="H31" s="218" t="s">
        <v>391</v>
      </c>
      <c r="I31" s="365"/>
      <c r="J31" s="368" t="s">
        <v>469</v>
      </c>
    </row>
    <row r="32" spans="2:11" ht="42.75" customHeight="1" thickBot="1">
      <c r="B32" s="222" t="s">
        <v>291</v>
      </c>
      <c r="C32" s="117" t="s">
        <v>70</v>
      </c>
      <c r="D32" s="76">
        <v>9</v>
      </c>
      <c r="E32" s="231"/>
      <c r="F32" s="309" t="s">
        <v>443</v>
      </c>
      <c r="G32" s="73" t="s">
        <v>319</v>
      </c>
      <c r="H32" s="232" t="s">
        <v>392</v>
      </c>
      <c r="I32" s="396">
        <v>2</v>
      </c>
      <c r="J32" s="397" t="s">
        <v>500</v>
      </c>
    </row>
    <row r="33" spans="2:10">
      <c r="B33" s="183" t="s">
        <v>288</v>
      </c>
      <c r="C33" s="67" t="s">
        <v>100</v>
      </c>
      <c r="D33" s="67">
        <v>1</v>
      </c>
      <c r="E33" s="144"/>
      <c r="F33" s="64"/>
      <c r="G33" s="337" t="s">
        <v>314</v>
      </c>
      <c r="H33" s="158" t="s">
        <v>172</v>
      </c>
      <c r="I33" s="258"/>
      <c r="J33" s="279"/>
    </row>
    <row r="34" spans="2:10">
      <c r="B34" s="288" t="s">
        <v>288</v>
      </c>
      <c r="C34" s="289" t="s">
        <v>100</v>
      </c>
      <c r="D34" s="289">
        <v>2</v>
      </c>
      <c r="E34" s="290"/>
      <c r="F34" s="291"/>
      <c r="G34" s="292" t="s">
        <v>317</v>
      </c>
      <c r="H34" s="293" t="s">
        <v>172</v>
      </c>
      <c r="J34" s="279"/>
    </row>
    <row r="35" spans="2:10">
      <c r="B35" s="183" t="s">
        <v>288</v>
      </c>
      <c r="C35" s="20" t="s">
        <v>100</v>
      </c>
      <c r="D35" s="20">
        <v>3</v>
      </c>
      <c r="E35" s="145"/>
      <c r="F35" s="58"/>
      <c r="G35" s="337" t="s">
        <v>314</v>
      </c>
      <c r="H35" s="139" t="s">
        <v>173</v>
      </c>
      <c r="I35" s="258"/>
      <c r="J35" s="279"/>
    </row>
    <row r="36" spans="2:10" ht="91.5" customHeight="1">
      <c r="B36" s="288" t="s">
        <v>288</v>
      </c>
      <c r="C36" s="289" t="s">
        <v>100</v>
      </c>
      <c r="D36" s="289">
        <v>4</v>
      </c>
      <c r="E36" s="290"/>
      <c r="F36" s="291"/>
      <c r="G36" s="292" t="s">
        <v>317</v>
      </c>
      <c r="H36" s="293" t="s">
        <v>173</v>
      </c>
      <c r="J36" s="279"/>
    </row>
    <row r="37" spans="2:10" ht="13.5" thickBot="1">
      <c r="B37" s="183" t="s">
        <v>288</v>
      </c>
      <c r="C37" s="20" t="s">
        <v>100</v>
      </c>
      <c r="D37" s="20">
        <v>5</v>
      </c>
      <c r="E37" s="145"/>
      <c r="F37" s="58"/>
      <c r="G37" s="337" t="s">
        <v>314</v>
      </c>
      <c r="H37" s="139" t="s">
        <v>386</v>
      </c>
      <c r="I37" s="258"/>
      <c r="J37" s="279"/>
    </row>
    <row r="38" spans="2:10" ht="14.25" thickTop="1" thickBot="1">
      <c r="B38" s="183" t="s">
        <v>288</v>
      </c>
      <c r="C38" s="20" t="s">
        <v>100</v>
      </c>
      <c r="D38" s="20">
        <v>6</v>
      </c>
      <c r="E38" s="145"/>
      <c r="F38" s="58"/>
      <c r="G38" s="337" t="s">
        <v>314</v>
      </c>
      <c r="H38" s="139" t="s">
        <v>385</v>
      </c>
      <c r="I38" s="258"/>
      <c r="J38" s="347" t="s">
        <v>465</v>
      </c>
    </row>
    <row r="39" spans="2:10" ht="13.5" thickTop="1">
      <c r="B39" s="288" t="s">
        <v>288</v>
      </c>
      <c r="C39" s="289" t="s">
        <v>100</v>
      </c>
      <c r="D39" s="289">
        <v>7</v>
      </c>
      <c r="E39" s="290"/>
      <c r="F39" s="291"/>
      <c r="G39" s="292" t="s">
        <v>317</v>
      </c>
      <c r="H39" s="293" t="s">
        <v>384</v>
      </c>
      <c r="J39" s="280"/>
    </row>
    <row r="40" spans="2:10" ht="13.5" thickBot="1">
      <c r="B40" s="288" t="s">
        <v>288</v>
      </c>
      <c r="C40" s="289" t="s">
        <v>100</v>
      </c>
      <c r="D40" s="289">
        <v>8</v>
      </c>
      <c r="E40" s="290"/>
      <c r="F40" s="291"/>
      <c r="G40" s="292" t="s">
        <v>317</v>
      </c>
      <c r="H40" s="293" t="s">
        <v>174</v>
      </c>
      <c r="J40" s="273"/>
    </row>
    <row r="41" spans="2:10" ht="27" thickTop="1" thickBot="1">
      <c r="B41" s="183" t="s">
        <v>288</v>
      </c>
      <c r="C41" s="20" t="s">
        <v>101</v>
      </c>
      <c r="D41" s="20">
        <v>9</v>
      </c>
      <c r="E41" s="145"/>
      <c r="F41" s="58"/>
      <c r="G41" s="187" t="s">
        <v>387</v>
      </c>
      <c r="H41" s="139" t="s">
        <v>112</v>
      </c>
      <c r="I41" s="306" t="s">
        <v>432</v>
      </c>
      <c r="J41" s="395" t="s">
        <v>497</v>
      </c>
    </row>
    <row r="42" spans="2:10" ht="27" thickTop="1" thickBot="1">
      <c r="B42" s="183" t="s">
        <v>288</v>
      </c>
      <c r="C42" s="20" t="s">
        <v>101</v>
      </c>
      <c r="D42" s="20">
        <v>10</v>
      </c>
      <c r="E42" s="145"/>
      <c r="F42" s="58"/>
      <c r="G42" s="187" t="s">
        <v>387</v>
      </c>
      <c r="H42" s="139" t="s">
        <v>111</v>
      </c>
      <c r="I42" s="306" t="s">
        <v>432</v>
      </c>
      <c r="J42" s="395" t="s">
        <v>497</v>
      </c>
    </row>
    <row r="43" spans="2:10" ht="52.5" thickTop="1" thickBot="1">
      <c r="B43" s="183" t="s">
        <v>288</v>
      </c>
      <c r="C43" s="20" t="s">
        <v>101</v>
      </c>
      <c r="D43" s="20">
        <v>11</v>
      </c>
      <c r="E43" s="145"/>
      <c r="F43" s="58"/>
      <c r="G43" s="187" t="s">
        <v>320</v>
      </c>
      <c r="H43" s="139" t="s">
        <v>109</v>
      </c>
      <c r="I43" s="394" t="s">
        <v>496</v>
      </c>
      <c r="J43" s="395" t="s">
        <v>498</v>
      </c>
    </row>
    <row r="44" spans="2:10" ht="27" thickTop="1" thickBot="1">
      <c r="B44" s="288" t="s">
        <v>288</v>
      </c>
      <c r="C44" s="288" t="s">
        <v>101</v>
      </c>
      <c r="D44" s="288">
        <v>12</v>
      </c>
      <c r="E44" s="288"/>
      <c r="F44" s="288"/>
      <c r="G44" s="288" t="s">
        <v>320</v>
      </c>
      <c r="H44" s="288" t="s">
        <v>110</v>
      </c>
      <c r="I44" s="356"/>
      <c r="J44" s="341" t="s">
        <v>499</v>
      </c>
    </row>
    <row r="45" spans="2:10" ht="13.5" thickTop="1">
      <c r="B45" s="183" t="s">
        <v>288</v>
      </c>
      <c r="C45" s="20" t="s">
        <v>101</v>
      </c>
      <c r="D45" s="20">
        <v>13</v>
      </c>
      <c r="E45" s="145"/>
      <c r="F45" s="58"/>
      <c r="G45" s="337" t="s">
        <v>314</v>
      </c>
      <c r="H45" s="139" t="s">
        <v>178</v>
      </c>
      <c r="I45" s="321">
        <v>3</v>
      </c>
      <c r="J45" s="341"/>
    </row>
    <row r="46" spans="2:10" ht="13.5" thickBot="1">
      <c r="B46" s="188" t="s">
        <v>288</v>
      </c>
      <c r="C46" s="21" t="s">
        <v>101</v>
      </c>
      <c r="D46" s="146">
        <v>14</v>
      </c>
      <c r="E46" s="146"/>
      <c r="F46" s="75"/>
      <c r="G46" s="337" t="s">
        <v>314</v>
      </c>
      <c r="H46" s="159" t="s">
        <v>179</v>
      </c>
      <c r="I46" s="322"/>
      <c r="J46" s="323" t="s">
        <v>478</v>
      </c>
    </row>
    <row r="49" ht="50.25" customHeight="1"/>
    <row r="50" ht="81.75" customHeight="1"/>
  </sheetData>
  <mergeCells count="2">
    <mergeCell ref="C2:H2"/>
    <mergeCell ref="C3:H3"/>
  </mergeCells>
  <phoneticPr fontId="12" type="noConversion"/>
  <hyperlinks>
    <hyperlink ref="J17" r:id="rId1"/>
    <hyperlink ref="K17" r:id="rId2"/>
  </hyperlinks>
  <pageMargins left="0.75000000000000011" right="0.75000000000000011" top="1" bottom="1" header="0.5" footer="0.5"/>
  <pageSetup paperSize="10" orientation="landscape" horizontalDpi="4294967292" verticalDpi="4294967292" r:id="rId3"/>
  <headerFooter alignWithMargins="0"/>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J36"/>
  <sheetViews>
    <sheetView tabSelected="1" zoomScale="80" zoomScaleNormal="80" workbookViewId="0">
      <selection activeCell="I49" sqref="I49"/>
    </sheetView>
  </sheetViews>
  <sheetFormatPr defaultColWidth="10.85546875" defaultRowHeight="12.75"/>
  <cols>
    <col min="1" max="5" width="10.85546875" style="19"/>
    <col min="6" max="6" width="15.140625" style="19" bestFit="1" customWidth="1"/>
    <col min="7" max="7" width="13.28515625" style="19" bestFit="1" customWidth="1"/>
    <col min="8" max="8" width="65.42578125" style="19" bestFit="1" customWidth="1"/>
    <col min="9" max="9" width="13.42578125" style="19" customWidth="1"/>
    <col min="10" max="10" width="42.5703125" style="19" customWidth="1"/>
    <col min="11" max="16384" width="10.85546875" style="19"/>
  </cols>
  <sheetData>
    <row r="1" spans="2:10" ht="13.5" thickBot="1"/>
    <row r="2" spans="2:10">
      <c r="B2" s="55"/>
      <c r="C2" s="560" t="s">
        <v>134</v>
      </c>
      <c r="D2" s="561"/>
      <c r="E2" s="561"/>
      <c r="F2" s="561"/>
      <c r="G2" s="561"/>
      <c r="H2" s="561"/>
      <c r="I2" s="561"/>
      <c r="J2" s="562"/>
    </row>
    <row r="3" spans="2:10" ht="13.5" thickBot="1">
      <c r="B3" s="56"/>
      <c r="C3" s="566" t="s">
        <v>135</v>
      </c>
      <c r="D3" s="564"/>
      <c r="E3" s="564"/>
      <c r="F3" s="564"/>
      <c r="G3" s="564"/>
      <c r="H3" s="564"/>
      <c r="I3" s="564"/>
      <c r="J3" s="565"/>
    </row>
    <row r="4" spans="2:10" ht="13.5" thickBot="1">
      <c r="B4" s="22"/>
      <c r="C4" s="93"/>
      <c r="D4" s="23"/>
      <c r="E4" s="23"/>
      <c r="F4" s="23"/>
      <c r="G4" s="151"/>
      <c r="H4" s="151"/>
      <c r="I4" s="254"/>
      <c r="J4" s="253"/>
    </row>
    <row r="5" spans="2:10" ht="13.5" thickBot="1">
      <c r="B5" s="141" t="s">
        <v>44</v>
      </c>
      <c r="C5" s="142" t="s">
        <v>43</v>
      </c>
      <c r="D5" s="142" t="s">
        <v>151</v>
      </c>
      <c r="E5" s="142" t="s">
        <v>152</v>
      </c>
      <c r="F5" s="142" t="s">
        <v>102</v>
      </c>
      <c r="G5" s="143" t="s">
        <v>313</v>
      </c>
      <c r="H5" s="143" t="s">
        <v>153</v>
      </c>
      <c r="I5" s="252" t="s">
        <v>422</v>
      </c>
      <c r="J5" s="252" t="s">
        <v>423</v>
      </c>
    </row>
    <row r="6" spans="2:10">
      <c r="B6" s="179" t="s">
        <v>273</v>
      </c>
      <c r="C6" s="67" t="s">
        <v>45</v>
      </c>
      <c r="D6" s="67"/>
      <c r="E6" s="67">
        <v>1</v>
      </c>
      <c r="F6" s="82">
        <v>42095</v>
      </c>
      <c r="G6" s="192" t="s">
        <v>315</v>
      </c>
      <c r="H6" s="240" t="s">
        <v>479</v>
      </c>
      <c r="I6" s="250">
        <v>42064</v>
      </c>
      <c r="J6" s="251"/>
    </row>
    <row r="7" spans="2:10" ht="25.5">
      <c r="B7" s="181" t="s">
        <v>273</v>
      </c>
      <c r="C7" s="20" t="s">
        <v>45</v>
      </c>
      <c r="D7" s="20"/>
      <c r="E7" s="20">
        <v>2</v>
      </c>
      <c r="F7" s="83">
        <v>42125</v>
      </c>
      <c r="G7" s="193" t="s">
        <v>314</v>
      </c>
      <c r="H7" s="241" t="s">
        <v>480</v>
      </c>
      <c r="I7" s="247">
        <v>42125</v>
      </c>
      <c r="J7" s="248"/>
    </row>
    <row r="8" spans="2:10">
      <c r="B8" s="181" t="s">
        <v>273</v>
      </c>
      <c r="C8" s="20" t="s">
        <v>45</v>
      </c>
      <c r="D8" s="20"/>
      <c r="E8" s="20">
        <v>3</v>
      </c>
      <c r="F8" s="83">
        <v>42186</v>
      </c>
      <c r="G8" s="193" t="s">
        <v>314</v>
      </c>
      <c r="H8" s="241" t="s">
        <v>481</v>
      </c>
      <c r="I8" s="247">
        <v>42217</v>
      </c>
      <c r="J8" s="248" t="s">
        <v>517</v>
      </c>
    </row>
    <row r="9" spans="2:10">
      <c r="B9" s="181" t="s">
        <v>273</v>
      </c>
      <c r="C9" s="20" t="s">
        <v>45</v>
      </c>
      <c r="D9" s="20"/>
      <c r="E9" s="20">
        <v>4</v>
      </c>
      <c r="F9" s="83">
        <v>42156</v>
      </c>
      <c r="G9" s="193" t="s">
        <v>314</v>
      </c>
      <c r="H9" s="241" t="s">
        <v>180</v>
      </c>
      <c r="I9" s="247">
        <v>42217</v>
      </c>
      <c r="J9" s="248" t="s">
        <v>517</v>
      </c>
    </row>
    <row r="10" spans="2:10">
      <c r="B10" s="181" t="s">
        <v>273</v>
      </c>
      <c r="C10" s="20" t="s">
        <v>45</v>
      </c>
      <c r="D10" s="20"/>
      <c r="E10" s="20">
        <v>5</v>
      </c>
      <c r="F10" s="83">
        <v>42186</v>
      </c>
      <c r="G10" s="193" t="s">
        <v>314</v>
      </c>
      <c r="H10" s="241" t="s">
        <v>181</v>
      </c>
      <c r="I10" s="247">
        <v>42156</v>
      </c>
      <c r="J10" s="248"/>
    </row>
    <row r="11" spans="2:10">
      <c r="B11" s="181" t="s">
        <v>273</v>
      </c>
      <c r="C11" s="20" t="s">
        <v>45</v>
      </c>
      <c r="D11" s="20">
        <v>6</v>
      </c>
      <c r="E11" s="20"/>
      <c r="F11" s="20"/>
      <c r="G11" s="193" t="s">
        <v>314</v>
      </c>
      <c r="H11" s="241" t="s">
        <v>316</v>
      </c>
      <c r="I11" s="247"/>
      <c r="J11" s="249" t="s">
        <v>424</v>
      </c>
    </row>
    <row r="12" spans="2:10">
      <c r="B12" s="181" t="s">
        <v>273</v>
      </c>
      <c r="C12" s="20" t="s">
        <v>45</v>
      </c>
      <c r="D12" s="20"/>
      <c r="E12" s="20">
        <v>7</v>
      </c>
      <c r="F12" s="83">
        <v>42278</v>
      </c>
      <c r="G12" s="193" t="s">
        <v>314</v>
      </c>
      <c r="H12" s="242" t="s">
        <v>484</v>
      </c>
      <c r="I12" s="247"/>
      <c r="J12" s="248" t="s">
        <v>526</v>
      </c>
    </row>
    <row r="13" spans="2:10">
      <c r="B13" s="181" t="s">
        <v>273</v>
      </c>
      <c r="C13" s="20" t="s">
        <v>45</v>
      </c>
      <c r="D13" s="20"/>
      <c r="E13" s="20">
        <v>8</v>
      </c>
      <c r="F13" s="83">
        <v>42248</v>
      </c>
      <c r="G13" s="193" t="s">
        <v>314</v>
      </c>
      <c r="H13" s="241" t="s">
        <v>482</v>
      </c>
      <c r="I13" s="247">
        <v>42278</v>
      </c>
      <c r="J13" s="282"/>
    </row>
    <row r="14" spans="2:10">
      <c r="B14" s="181" t="s">
        <v>273</v>
      </c>
      <c r="C14" s="20" t="s">
        <v>45</v>
      </c>
      <c r="D14" s="20"/>
      <c r="E14" s="20">
        <v>9</v>
      </c>
      <c r="F14" s="83">
        <v>42339</v>
      </c>
      <c r="G14" s="193" t="s">
        <v>314</v>
      </c>
      <c r="H14" s="241" t="s">
        <v>5</v>
      </c>
      <c r="I14" s="247"/>
      <c r="J14" s="282" t="s">
        <v>527</v>
      </c>
    </row>
    <row r="15" spans="2:10" ht="13.5" thickBot="1">
      <c r="B15" s="188" t="s">
        <v>273</v>
      </c>
      <c r="C15" s="21" t="s">
        <v>45</v>
      </c>
      <c r="D15" s="21"/>
      <c r="E15" s="21">
        <v>10</v>
      </c>
      <c r="F15" s="85">
        <v>42005</v>
      </c>
      <c r="G15" s="195" t="s">
        <v>315</v>
      </c>
      <c r="H15" s="243" t="s">
        <v>483</v>
      </c>
      <c r="I15" s="247">
        <v>42095</v>
      </c>
      <c r="J15" s="248" t="s">
        <v>528</v>
      </c>
    </row>
    <row r="16" spans="2:10">
      <c r="B16" s="182" t="s">
        <v>274</v>
      </c>
      <c r="C16" s="71" t="s">
        <v>47</v>
      </c>
      <c r="D16" s="71">
        <v>1</v>
      </c>
      <c r="E16" s="71"/>
      <c r="F16" s="71" t="s">
        <v>437</v>
      </c>
      <c r="G16" s="191" t="s">
        <v>314</v>
      </c>
      <c r="H16" s="244" t="s">
        <v>6</v>
      </c>
      <c r="I16" s="283">
        <v>0.9</v>
      </c>
      <c r="J16" s="248" t="s">
        <v>466</v>
      </c>
    </row>
    <row r="17" spans="2:10" ht="25.5">
      <c r="B17" s="180" t="s">
        <v>274</v>
      </c>
      <c r="C17" s="71" t="s">
        <v>47</v>
      </c>
      <c r="D17" s="71">
        <v>2</v>
      </c>
      <c r="E17" s="71"/>
      <c r="F17" s="71"/>
      <c r="G17" s="191" t="s">
        <v>314</v>
      </c>
      <c r="H17" s="244" t="s">
        <v>159</v>
      </c>
      <c r="I17" s="342"/>
      <c r="J17" s="248"/>
    </row>
    <row r="18" spans="2:10" ht="12.95" customHeight="1">
      <c r="B18" s="180" t="s">
        <v>274</v>
      </c>
      <c r="C18" s="71" t="s">
        <v>47</v>
      </c>
      <c r="D18" s="71">
        <v>3</v>
      </c>
      <c r="E18" s="71"/>
      <c r="F18" s="71"/>
      <c r="G18" s="191" t="s">
        <v>314</v>
      </c>
      <c r="H18" s="244" t="s">
        <v>160</v>
      </c>
      <c r="I18" s="283"/>
      <c r="J18" s="248"/>
    </row>
    <row r="19" spans="2:10" ht="25.5" customHeight="1">
      <c r="B19" s="180" t="s">
        <v>274</v>
      </c>
      <c r="C19" s="71" t="s">
        <v>47</v>
      </c>
      <c r="D19" s="71">
        <v>4</v>
      </c>
      <c r="E19" s="71"/>
      <c r="F19" s="71"/>
      <c r="G19" s="191" t="s">
        <v>314</v>
      </c>
      <c r="H19" s="244" t="s">
        <v>7</v>
      </c>
      <c r="I19" s="283"/>
      <c r="J19" s="248"/>
    </row>
    <row r="20" spans="2:10" ht="11.1" customHeight="1">
      <c r="B20" s="180" t="s">
        <v>274</v>
      </c>
      <c r="C20" s="71" t="s">
        <v>47</v>
      </c>
      <c r="D20" s="71">
        <v>5</v>
      </c>
      <c r="E20" s="71"/>
      <c r="F20" s="71" t="s">
        <v>137</v>
      </c>
      <c r="G20" s="191" t="s">
        <v>314</v>
      </c>
      <c r="H20" s="245" t="s">
        <v>161</v>
      </c>
      <c r="I20" s="256"/>
      <c r="J20" s="249" t="s">
        <v>425</v>
      </c>
    </row>
    <row r="21" spans="2:10" ht="14.1" customHeight="1">
      <c r="B21" s="180" t="s">
        <v>274</v>
      </c>
      <c r="C21" s="71" t="s">
        <v>47</v>
      </c>
      <c r="D21" s="71">
        <v>6</v>
      </c>
      <c r="E21" s="71"/>
      <c r="F21" s="71" t="s">
        <v>136</v>
      </c>
      <c r="G21" s="191" t="s">
        <v>314</v>
      </c>
      <c r="H21" s="245" t="s">
        <v>162</v>
      </c>
      <c r="I21" s="256"/>
      <c r="J21" s="248" t="s">
        <v>458</v>
      </c>
    </row>
    <row r="22" spans="2:10">
      <c r="B22" s="180" t="s">
        <v>274</v>
      </c>
      <c r="C22" s="71" t="s">
        <v>47</v>
      </c>
      <c r="D22" s="71">
        <v>7</v>
      </c>
      <c r="E22" s="71"/>
      <c r="F22" s="71" t="s">
        <v>138</v>
      </c>
      <c r="G22" s="191" t="s">
        <v>314</v>
      </c>
      <c r="H22" s="245" t="s">
        <v>163</v>
      </c>
      <c r="I22" s="256"/>
      <c r="J22" s="249" t="s">
        <v>425</v>
      </c>
    </row>
    <row r="23" spans="2:10">
      <c r="B23" s="180" t="s">
        <v>274</v>
      </c>
      <c r="C23" s="71" t="s">
        <v>47</v>
      </c>
      <c r="D23" s="71">
        <v>8</v>
      </c>
      <c r="E23" s="71"/>
      <c r="F23" s="71" t="s">
        <v>139</v>
      </c>
      <c r="G23" s="191" t="s">
        <v>314</v>
      </c>
      <c r="H23" s="245" t="s">
        <v>8</v>
      </c>
      <c r="I23" s="256"/>
      <c r="J23" s="249" t="s">
        <v>425</v>
      </c>
    </row>
    <row r="24" spans="2:10">
      <c r="B24" s="180" t="s">
        <v>274</v>
      </c>
      <c r="C24" s="71" t="s">
        <v>47</v>
      </c>
      <c r="D24" s="71">
        <v>9</v>
      </c>
      <c r="E24" s="71"/>
      <c r="F24" s="71" t="s">
        <v>140</v>
      </c>
      <c r="G24" s="191" t="s">
        <v>314</v>
      </c>
      <c r="H24" s="245" t="s">
        <v>164</v>
      </c>
      <c r="I24" s="256"/>
      <c r="J24" s="249" t="s">
        <v>425</v>
      </c>
    </row>
    <row r="25" spans="2:10">
      <c r="B25" s="180" t="s">
        <v>274</v>
      </c>
      <c r="C25" s="71" t="s">
        <v>47</v>
      </c>
      <c r="D25" s="71">
        <v>10</v>
      </c>
      <c r="E25" s="71"/>
      <c r="F25" s="71"/>
      <c r="G25" s="191" t="s">
        <v>314</v>
      </c>
      <c r="H25" s="245" t="s">
        <v>9</v>
      </c>
      <c r="I25" s="380"/>
      <c r="J25" s="248"/>
    </row>
    <row r="26" spans="2:10">
      <c r="B26" s="180" t="s">
        <v>274</v>
      </c>
      <c r="C26" s="80" t="s">
        <v>46</v>
      </c>
      <c r="D26" s="80"/>
      <c r="E26" s="80">
        <v>11</v>
      </c>
      <c r="F26" s="86">
        <v>42277</v>
      </c>
      <c r="G26" s="191" t="s">
        <v>314</v>
      </c>
      <c r="H26" s="246" t="s">
        <v>10</v>
      </c>
      <c r="I26" s="256"/>
      <c r="J26" s="248"/>
    </row>
    <row r="27" spans="2:10" ht="13.5" thickBot="1">
      <c r="B27" s="180" t="s">
        <v>274</v>
      </c>
      <c r="C27" s="71" t="s">
        <v>46</v>
      </c>
      <c r="D27" s="71"/>
      <c r="E27" s="80">
        <v>12</v>
      </c>
      <c r="F27" s="81">
        <v>42369</v>
      </c>
      <c r="G27" s="191" t="s">
        <v>314</v>
      </c>
      <c r="H27" s="245" t="s">
        <v>426</v>
      </c>
      <c r="I27" s="379"/>
      <c r="J27" s="248"/>
    </row>
    <row r="28" spans="2:10" ht="13.5" thickBot="1">
      <c r="B28" s="179" t="s">
        <v>272</v>
      </c>
      <c r="C28" s="63" t="s">
        <v>48</v>
      </c>
      <c r="D28" s="67">
        <v>1</v>
      </c>
      <c r="E28" s="67"/>
      <c r="F28" s="67" t="s">
        <v>116</v>
      </c>
      <c r="G28" s="67" t="s">
        <v>473</v>
      </c>
      <c r="H28" s="240" t="s">
        <v>165</v>
      </c>
      <c r="I28" s="342">
        <v>1</v>
      </c>
      <c r="J28" s="248" t="s">
        <v>485</v>
      </c>
    </row>
    <row r="29" spans="2:10" ht="13.5" thickBot="1">
      <c r="B29" s="181" t="s">
        <v>272</v>
      </c>
      <c r="C29" s="20" t="s">
        <v>48</v>
      </c>
      <c r="D29" s="20">
        <v>2</v>
      </c>
      <c r="E29" s="20"/>
      <c r="F29" s="20" t="s">
        <v>117</v>
      </c>
      <c r="G29" s="67" t="s">
        <v>473</v>
      </c>
      <c r="H29" s="241" t="s">
        <v>166</v>
      </c>
      <c r="I29" s="283">
        <v>0</v>
      </c>
      <c r="J29" s="248" t="s">
        <v>529</v>
      </c>
    </row>
    <row r="30" spans="2:10" ht="13.5" thickBot="1">
      <c r="B30" s="181" t="s">
        <v>272</v>
      </c>
      <c r="C30" s="20" t="s">
        <v>48</v>
      </c>
      <c r="D30" s="20">
        <v>3</v>
      </c>
      <c r="E30" s="20"/>
      <c r="F30" s="20" t="s">
        <v>93</v>
      </c>
      <c r="G30" s="67" t="s">
        <v>473</v>
      </c>
      <c r="H30" s="241" t="s">
        <v>167</v>
      </c>
      <c r="I30" s="283">
        <v>9</v>
      </c>
      <c r="J30" s="248" t="s">
        <v>530</v>
      </c>
    </row>
    <row r="31" spans="2:10" ht="13.5" thickBot="1">
      <c r="B31" s="181" t="s">
        <v>272</v>
      </c>
      <c r="C31" s="20" t="s">
        <v>48</v>
      </c>
      <c r="D31" s="20">
        <v>4</v>
      </c>
      <c r="E31" s="20"/>
      <c r="F31" s="20" t="s">
        <v>486</v>
      </c>
      <c r="G31" s="67" t="s">
        <v>473</v>
      </c>
      <c r="H31" s="241" t="s">
        <v>125</v>
      </c>
      <c r="I31" s="342">
        <v>1</v>
      </c>
      <c r="J31" s="248" t="s">
        <v>531</v>
      </c>
    </row>
    <row r="32" spans="2:10" ht="13.5" thickBot="1">
      <c r="B32" s="181" t="s">
        <v>272</v>
      </c>
      <c r="C32" s="20" t="s">
        <v>48</v>
      </c>
      <c r="D32" s="20">
        <v>5</v>
      </c>
      <c r="E32" s="20"/>
      <c r="F32" s="20" t="s">
        <v>94</v>
      </c>
      <c r="G32" s="67" t="s">
        <v>473</v>
      </c>
      <c r="H32" s="241" t="s">
        <v>126</v>
      </c>
      <c r="I32" s="283">
        <v>0</v>
      </c>
      <c r="J32" s="248" t="s">
        <v>487</v>
      </c>
    </row>
    <row r="33" spans="2:10" ht="13.5" thickBot="1">
      <c r="B33" s="181" t="s">
        <v>272</v>
      </c>
      <c r="C33" s="20" t="s">
        <v>48</v>
      </c>
      <c r="D33" s="20">
        <v>6</v>
      </c>
      <c r="E33" s="20"/>
      <c r="F33" s="20" t="s">
        <v>95</v>
      </c>
      <c r="G33" s="67" t="s">
        <v>473</v>
      </c>
      <c r="H33" s="241" t="s">
        <v>127</v>
      </c>
      <c r="I33" s="283">
        <v>1</v>
      </c>
      <c r="J33" s="248" t="s">
        <v>532</v>
      </c>
    </row>
    <row r="34" spans="2:10" ht="13.5" thickBot="1">
      <c r="B34" s="181" t="s">
        <v>272</v>
      </c>
      <c r="C34" s="20" t="s">
        <v>48</v>
      </c>
      <c r="D34" s="20">
        <v>7</v>
      </c>
      <c r="E34" s="20"/>
      <c r="F34" s="20" t="s">
        <v>114</v>
      </c>
      <c r="G34" s="67" t="s">
        <v>473</v>
      </c>
      <c r="H34" s="241" t="s">
        <v>11</v>
      </c>
      <c r="I34" s="371">
        <v>2</v>
      </c>
      <c r="J34" s="248" t="s">
        <v>533</v>
      </c>
    </row>
    <row r="35" spans="2:10" ht="13.5" thickBot="1">
      <c r="B35" s="181" t="s">
        <v>272</v>
      </c>
      <c r="C35" s="20" t="s">
        <v>48</v>
      </c>
      <c r="D35" s="20">
        <v>8</v>
      </c>
      <c r="E35" s="20"/>
      <c r="F35" s="20">
        <v>10</v>
      </c>
      <c r="G35" s="67" t="s">
        <v>473</v>
      </c>
      <c r="H35" s="241" t="s">
        <v>205</v>
      </c>
      <c r="I35" s="371">
        <v>19</v>
      </c>
      <c r="J35" s="248"/>
    </row>
    <row r="36" spans="2:10" ht="13.5" thickBot="1">
      <c r="B36" s="188" t="s">
        <v>272</v>
      </c>
      <c r="C36" s="21" t="s">
        <v>48</v>
      </c>
      <c r="D36" s="21"/>
      <c r="E36" s="21">
        <v>9</v>
      </c>
      <c r="F36" s="85">
        <v>42369</v>
      </c>
      <c r="G36" s="67" t="s">
        <v>473</v>
      </c>
      <c r="H36" s="243" t="s">
        <v>12</v>
      </c>
      <c r="I36" s="256"/>
      <c r="J36" s="248"/>
    </row>
  </sheetData>
  <mergeCells count="2">
    <mergeCell ref="C2:J2"/>
    <mergeCell ref="C3:J3"/>
  </mergeCells>
  <phoneticPr fontId="12" type="noConversion"/>
  <pageMargins left="0.75000000000000011" right="0.75000000000000011" top="1" bottom="1" header="0.5" footer="0.5"/>
  <pageSetup paperSize="9"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Overview</vt:lpstr>
      <vt:lpstr>Metrics and Milestones</vt:lpstr>
      <vt:lpstr>WPA</vt:lpstr>
      <vt:lpstr>WPA - Experiments</vt:lpstr>
      <vt:lpstr>WPB-C</vt:lpstr>
      <vt:lpstr>WPC-D</vt:lpstr>
      <vt:lpstr>WPE-F</vt:lpstr>
      <vt:lpstr>'Metrics and Milestones'!Print_Area</vt:lpstr>
      <vt:lpstr>Overview!Print_Area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Pearce</dc:creator>
  <cp:lastModifiedBy>gronbech</cp:lastModifiedBy>
  <cp:lastPrinted>2014-01-06T16:56:31Z</cp:lastPrinted>
  <dcterms:created xsi:type="dcterms:W3CDTF">2007-10-08T02:54:54Z</dcterms:created>
  <dcterms:modified xsi:type="dcterms:W3CDTF">2016-04-21T13:21:03Z</dcterms:modified>
</cp:coreProperties>
</file>